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84121966-7CE7-4DFC-9744-A693F1EC9C09}" xr6:coauthVersionLast="47" xr6:coauthVersionMax="47" xr10:uidLastSave="{00000000-0000-0000-0000-000000000000}"/>
  <bookViews>
    <workbookView xWindow="-120" yWindow="-120" windowWidth="20730" windowHeight="11040" xr2:uid="{57E954CF-462D-4864-AF1A-7D6D4EF62404}"/>
  </bookViews>
  <sheets>
    <sheet name="概要" sheetId="18" r:id="rId1"/>
    <sheet name="演習" sheetId="19" r:id="rId2"/>
    <sheet name="解答例" sheetId="20" r:id="rId3"/>
  </sheets>
  <definedNames>
    <definedName name="消費税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0" l="1"/>
  <c r="G7" i="19"/>
  <c r="K12" i="19"/>
  <c r="G10" i="19"/>
  <c r="G9" i="19"/>
  <c r="G8" i="19"/>
  <c r="J10" i="20" l="1"/>
  <c r="F5" i="20"/>
  <c r="F6" i="20" s="1"/>
  <c r="N12" i="20"/>
  <c r="C10" i="20" s="1"/>
  <c r="J9" i="20" l="1"/>
  <c r="F7" i="20" s="1"/>
  <c r="F8" i="20" s="1"/>
  <c r="C6" i="20" s="1"/>
  <c r="C8" i="20" s="1"/>
  <c r="F11" i="20" s="1"/>
  <c r="J8" i="20"/>
  <c r="F13" i="20" l="1"/>
  <c r="C12" i="20" s="1"/>
  <c r="F16" i="20" s="1"/>
  <c r="F18" i="20" l="1"/>
  <c r="C16" i="20" s="1"/>
  <c r="F17" i="20"/>
  <c r="C14" i="20" s="1"/>
  <c r="C18" i="20" l="1"/>
  <c r="C20" i="20" s="1"/>
</calcChain>
</file>

<file path=xl/sharedStrings.xml><?xml version="1.0" encoding="utf-8"?>
<sst xmlns="http://schemas.openxmlformats.org/spreadsheetml/2006/main" count="173" uniqueCount="123">
  <si>
    <t>備考</t>
    <rPh sb="0" eb="2">
      <t>ビコウ</t>
    </rPh>
    <phoneticPr fontId="1"/>
  </si>
  <si>
    <t>https://www.nta.go.jp/taxes/shiraberu/taxanswer/shotoku/1410.htm</t>
    <phoneticPr fontId="1"/>
  </si>
  <si>
    <t>550,000円</t>
  </si>
  <si>
    <t>1,625,001円から</t>
  </si>
  <si>
    <t>1,800,000円まで</t>
  </si>
  <si>
    <t>1,800,001円から</t>
  </si>
  <si>
    <t>3,600,000円まで</t>
  </si>
  <si>
    <t>3,600,001円から</t>
  </si>
  <si>
    <t>6,600,000円まで</t>
  </si>
  <si>
    <t>6,600,001円から</t>
  </si>
  <si>
    <t>8,500,000円まで</t>
  </si>
  <si>
    <t>8,500,001円以上</t>
  </si>
  <si>
    <t>1,950,000円（上限）</t>
  </si>
  <si>
    <t>給与所得控除額</t>
  </si>
  <si>
    <t>1,625,000円まで</t>
  </si>
  <si>
    <t>給与等の収入金額
(給与所得の源泉徴収票の支払金額)</t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</si>
  <si>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</si>
  <si>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</si>
  <si>
    <t>控除額</t>
    <rPh sb="0" eb="3">
      <t>コウジョガク</t>
    </rPh>
    <phoneticPr fontId="1"/>
  </si>
  <si>
    <t>給与所得控除</t>
    <rPh sb="0" eb="6">
      <t>キュウヨショトクコウジョ</t>
    </rPh>
    <phoneticPr fontId="1"/>
  </si>
  <si>
    <t>課税される所得金額</t>
  </si>
  <si>
    <t>税率</t>
  </si>
  <si>
    <t>控除額</t>
  </si>
  <si>
    <t>1,000円 から 1,949,000円まで</t>
  </si>
  <si>
    <t>0円</t>
  </si>
  <si>
    <t>1,950,000円 から 3,299,000円まで</t>
  </si>
  <si>
    <t>97,500円</t>
  </si>
  <si>
    <t>3,300,000円 から 6,949,000円まで</t>
  </si>
  <si>
    <t>427,500円</t>
  </si>
  <si>
    <t>6,950,000円 から 8,999,000円まで</t>
  </si>
  <si>
    <t>636,000円</t>
  </si>
  <si>
    <t>9,000,000円 から 17,999,000円まで</t>
  </si>
  <si>
    <t>1,536,000円</t>
  </si>
  <si>
    <t>18,000,000円 から 39,999,000円まで</t>
  </si>
  <si>
    <t>2,796,000円</t>
  </si>
  <si>
    <t>40,000,000円 以上</t>
  </si>
  <si>
    <t>4,796,000円</t>
  </si>
  <si>
    <t>https://www.nta.go.jp/taxes/shiraberu/taxanswer/shotoku/2260.htm</t>
    <phoneticPr fontId="1"/>
  </si>
  <si>
    <t>基礎控除</t>
    <rPh sb="0" eb="4">
      <t>キソコウジョ</t>
    </rPh>
    <phoneticPr fontId="1"/>
  </si>
  <si>
    <t>所得税</t>
    <rPh sb="0" eb="3">
      <t>ショトクゼイ</t>
    </rPh>
    <phoneticPr fontId="1"/>
  </si>
  <si>
    <t>給与等の収入金額</t>
  </si>
  <si>
    <t>※1,000円未満の端数金額を切り捨て</t>
    <phoneticPr fontId="1"/>
  </si>
  <si>
    <t>計算式</t>
    <rPh sb="0" eb="3">
      <t>ケイサンシキ</t>
    </rPh>
    <phoneticPr fontId="1"/>
  </si>
  <si>
    <t>所得控除</t>
    <rPh sb="0" eb="4">
      <t>ショトクコウジョ</t>
    </rPh>
    <phoneticPr fontId="1"/>
  </si>
  <si>
    <t>控除の種類</t>
    <rPh sb="0" eb="2">
      <t>コウジョ</t>
    </rPh>
    <rPh sb="3" eb="5">
      <t>シュルイ</t>
    </rPh>
    <phoneticPr fontId="1"/>
  </si>
  <si>
    <t>年間所得2,400万円以下</t>
    <phoneticPr fontId="1"/>
  </si>
  <si>
    <t>https://www.nta.go.jp/taxes/shiraberu/taxanswer/shotoku/1100.htm</t>
    <phoneticPr fontId="1"/>
  </si>
  <si>
    <t>扶養控除</t>
    <rPh sb="0" eb="4">
      <t>フヨウコウジョ</t>
    </rPh>
    <phoneticPr fontId="1"/>
  </si>
  <si>
    <t>配偶者控除</t>
    <rPh sb="0" eb="5">
      <t>ハイグウシャコウジョ</t>
    </rPh>
    <phoneticPr fontId="1"/>
  </si>
  <si>
    <t>障害者控除</t>
    <rPh sb="0" eb="3">
      <t>ショウガイシャ</t>
    </rPh>
    <rPh sb="3" eb="5">
      <t>コウジョ</t>
    </rPh>
    <phoneticPr fontId="1"/>
  </si>
  <si>
    <t>医療費控除</t>
    <rPh sb="0" eb="5">
      <t>イリョウヒコウジョ</t>
    </rPh>
    <phoneticPr fontId="1"/>
  </si>
  <si>
    <t>社会保険料控除</t>
    <rPh sb="0" eb="4">
      <t>シャカイホケン</t>
    </rPh>
    <rPh sb="4" eb="5">
      <t>リョウ</t>
    </rPh>
    <rPh sb="5" eb="7">
      <t>コウジョ</t>
    </rPh>
    <phoneticPr fontId="1"/>
  </si>
  <si>
    <t>：</t>
    <phoneticPr fontId="1"/>
  </si>
  <si>
    <t>税率</t>
    <rPh sb="0" eb="2">
      <t>ゼイリツ</t>
    </rPh>
    <phoneticPr fontId="1"/>
  </si>
  <si>
    <t>収入金額</t>
    <rPh sb="0" eb="4">
      <t>シュウニュウキンガク</t>
    </rPh>
    <phoneticPr fontId="1"/>
  </si>
  <si>
    <t>↓入力</t>
    <rPh sb="1" eb="3">
      <t>ニュウリョク</t>
    </rPh>
    <phoneticPr fontId="1"/>
  </si>
  <si>
    <t>課税所得に応じた控除額</t>
    <rPh sb="0" eb="2">
      <t>カゼイ</t>
    </rPh>
    <rPh sb="2" eb="4">
      <t>ショトク</t>
    </rPh>
    <rPh sb="5" eb="6">
      <t>オウ</t>
    </rPh>
    <rPh sb="8" eb="11">
      <t>コウジョガク</t>
    </rPh>
    <phoneticPr fontId="1"/>
  </si>
  <si>
    <t>課税所得</t>
    <rPh sb="0" eb="2">
      <t>カゼイ</t>
    </rPh>
    <rPh sb="2" eb="4">
      <t>ショトク</t>
    </rPh>
    <phoneticPr fontId="1"/>
  </si>
  <si>
    <t>給与所得</t>
    <rPh sb="0" eb="2">
      <t>キュウヨ</t>
    </rPh>
    <rPh sb="2" eb="4">
      <t>ショトク</t>
    </rPh>
    <phoneticPr fontId="1"/>
  </si>
  <si>
    <t>給与所得控除</t>
    <rPh sb="0" eb="2">
      <t>キュウヨ</t>
    </rPh>
    <rPh sb="2" eb="4">
      <t>ショトク</t>
    </rPh>
    <rPh sb="4" eb="6">
      <t>コウジョ</t>
    </rPh>
    <phoneticPr fontId="1"/>
  </si>
  <si>
    <t>控除額の列の該当位置の値を参照する</t>
    <rPh sb="0" eb="3">
      <t>コウジョガク</t>
    </rPh>
    <rPh sb="4" eb="5">
      <t>レツ</t>
    </rPh>
    <rPh sb="6" eb="8">
      <t>ガイトウ</t>
    </rPh>
    <rPh sb="8" eb="10">
      <t>イチ</t>
    </rPh>
    <rPh sb="11" eb="12">
      <t>アタイ</t>
    </rPh>
    <rPh sb="13" eb="15">
      <t>サンショウ</t>
    </rPh>
    <phoneticPr fontId="1"/>
  </si>
  <si>
    <t>給与所得から所得控除を差し引いて０以下になる場合、課税所得は0円</t>
    <rPh sb="0" eb="4">
      <t>キュウヨショトク</t>
    </rPh>
    <rPh sb="6" eb="10">
      <t>ショトクコウジョ</t>
    </rPh>
    <rPh sb="11" eb="12">
      <t>サ</t>
    </rPh>
    <rPh sb="13" eb="14">
      <t>ヒ</t>
    </rPh>
    <rPh sb="17" eb="19">
      <t>イカ</t>
    </rPh>
    <rPh sb="22" eb="24">
      <t>バアイ</t>
    </rPh>
    <rPh sb="25" eb="29">
      <t>カゼイショトク</t>
    </rPh>
    <rPh sb="31" eb="32">
      <t>エン</t>
    </rPh>
    <phoneticPr fontId="1"/>
  </si>
  <si>
    <t>税率の列の該当位置の値を参照する</t>
    <rPh sb="0" eb="2">
      <t>ゼイリツ</t>
    </rPh>
    <rPh sb="3" eb="4">
      <t>レツ</t>
    </rPh>
    <rPh sb="5" eb="9">
      <t>ガイトウイチ</t>
    </rPh>
    <rPh sb="10" eb="11">
      <t>アタイ</t>
    </rPh>
    <rPh sb="12" eb="14">
      <t>サンショウ</t>
    </rPh>
    <phoneticPr fontId="1"/>
  </si>
  <si>
    <t>関数を使って所得税を求めてみよう！</t>
    <rPh sb="0" eb="2">
      <t>カンスウ</t>
    </rPh>
    <rPh sb="3" eb="4">
      <t>ツカ</t>
    </rPh>
    <rPh sb="6" eb="8">
      <t>ショトク</t>
    </rPh>
    <rPh sb="8" eb="9">
      <t>ゼイ</t>
    </rPh>
    <rPh sb="10" eb="11">
      <t>モト</t>
    </rPh>
    <phoneticPr fontId="1"/>
  </si>
  <si>
    <t>関数を使って所得税を求めてみよう！</t>
    <rPh sb="0" eb="2">
      <t>カンスウ</t>
    </rPh>
    <rPh sb="3" eb="4">
      <t>ツカ</t>
    </rPh>
    <rPh sb="6" eb="9">
      <t>ショトクゼイ</t>
    </rPh>
    <rPh sb="10" eb="11">
      <t>モト</t>
    </rPh>
    <phoneticPr fontId="1"/>
  </si>
  <si>
    <t>◆給与所得控除について</t>
    <rPh sb="1" eb="7">
      <t>キュウヨショトクコウジョ</t>
    </rPh>
    <phoneticPr fontId="1"/>
  </si>
  <si>
    <t>◆課税所得について</t>
    <rPh sb="1" eb="5">
      <t>カゼイショトク</t>
    </rPh>
    <phoneticPr fontId="1"/>
  </si>
  <si>
    <t>◆所得税について</t>
    <rPh sb="1" eb="4">
      <t>ショトクゼイ</t>
    </rPh>
    <phoneticPr fontId="1"/>
  </si>
  <si>
    <t>給与所得控除表の位置（行番号）を探す</t>
    <rPh sb="0" eb="4">
      <t>キュウヨショトク</t>
    </rPh>
    <rPh sb="4" eb="6">
      <t>コウジョ</t>
    </rPh>
    <rPh sb="6" eb="7">
      <t>ヒョウ</t>
    </rPh>
    <rPh sb="8" eb="10">
      <t>イチ</t>
    </rPh>
    <rPh sb="11" eb="14">
      <t>ギョウバンゴウ</t>
    </rPh>
    <rPh sb="16" eb="17">
      <t>サガ</t>
    </rPh>
    <phoneticPr fontId="1"/>
  </si>
  <si>
    <t>所得税表の位置（行番号）を探す</t>
    <rPh sb="0" eb="3">
      <t>ショトクゼイ</t>
    </rPh>
    <rPh sb="3" eb="4">
      <t>ヒョウ</t>
    </rPh>
    <rPh sb="5" eb="7">
      <t>イチ</t>
    </rPh>
    <rPh sb="8" eb="11">
      <t>ギョウバンゴウ</t>
    </rPh>
    <rPh sb="13" eb="14">
      <t>サガ</t>
    </rPh>
    <phoneticPr fontId="1"/>
  </si>
  <si>
    <t>目安として、社会保険料は収入の14～15%程度　（収入が1,050万円を超えると厚生年金保険料は頭打ち）</t>
    <rPh sb="0" eb="2">
      <t>メヤス</t>
    </rPh>
    <rPh sb="6" eb="11">
      <t>シャカイホケンリョウ</t>
    </rPh>
    <rPh sb="12" eb="14">
      <t>シュウニュウ</t>
    </rPh>
    <rPh sb="21" eb="23">
      <t>テイド</t>
    </rPh>
    <rPh sb="25" eb="27">
      <t>シュウニュウ</t>
    </rPh>
    <rPh sb="48" eb="50">
      <t>アタマウ</t>
    </rPh>
    <phoneticPr fontId="1"/>
  </si>
  <si>
    <t>控除額が収入を上回る場合は収入と同額とする</t>
    <rPh sb="0" eb="3">
      <t>コウジョガク</t>
    </rPh>
    <rPh sb="4" eb="6">
      <t>シュウニュウ</t>
    </rPh>
    <rPh sb="7" eb="9">
      <t>ウワマワ</t>
    </rPh>
    <rPh sb="10" eb="12">
      <t>バアイ</t>
    </rPh>
    <rPh sb="13" eb="15">
      <t>シュウニュウ</t>
    </rPh>
    <rPh sb="16" eb="18">
      <t>ドウガク</t>
    </rPh>
    <phoneticPr fontId="1"/>
  </si>
  <si>
    <t>所得900万円以下 一般の控除対象配偶者</t>
    <rPh sb="0" eb="2">
      <t>ショトク</t>
    </rPh>
    <rPh sb="5" eb="9">
      <t>マンエンイカ</t>
    </rPh>
    <rPh sb="10" eb="12">
      <t>イッパン</t>
    </rPh>
    <rPh sb="13" eb="15">
      <t>コウジョ</t>
    </rPh>
    <rPh sb="15" eb="17">
      <t>タイショウ</t>
    </rPh>
    <rPh sb="17" eb="20">
      <t>ハイグウシャ</t>
    </rPh>
    <phoneticPr fontId="1"/>
  </si>
  <si>
    <t>特別障碍者の場合40万円</t>
    <rPh sb="0" eb="5">
      <t>トクベツショウガイシャ</t>
    </rPh>
    <rPh sb="6" eb="8">
      <t>バアイ</t>
    </rPh>
    <rPh sb="10" eb="12">
      <t>マンエン</t>
    </rPh>
    <phoneticPr fontId="1"/>
  </si>
  <si>
    <t>ひとり親控除</t>
    <rPh sb="3" eb="4">
      <t>オヤ</t>
    </rPh>
    <rPh sb="4" eb="6">
      <t>コウジョ</t>
    </rPh>
    <phoneticPr fontId="1"/>
  </si>
  <si>
    <t>合計所得が500万円以下</t>
    <rPh sb="0" eb="4">
      <t>ゴウケイショトク</t>
    </rPh>
    <rPh sb="8" eb="9">
      <t>マン</t>
    </rPh>
    <rPh sb="9" eb="10">
      <t>エン</t>
    </rPh>
    <rPh sb="10" eb="12">
      <t>イカ</t>
    </rPh>
    <phoneticPr fontId="1"/>
  </si>
  <si>
    <t>48万円</t>
    <rPh sb="2" eb="4">
      <t>マンエン</t>
    </rPh>
    <phoneticPr fontId="1"/>
  </si>
  <si>
    <t>38万円</t>
    <rPh sb="2" eb="4">
      <t>マンエン</t>
    </rPh>
    <phoneticPr fontId="1"/>
  </si>
  <si>
    <t>27万円</t>
    <rPh sb="2" eb="4">
      <t>マンエン</t>
    </rPh>
    <phoneticPr fontId="1"/>
  </si>
  <si>
    <t>35万円</t>
    <rPh sb="2" eb="4">
      <t>マンエン</t>
    </rPh>
    <phoneticPr fontId="1"/>
  </si>
  <si>
    <t>寡婦控除</t>
    <rPh sb="0" eb="2">
      <t>カフ</t>
    </rPh>
    <rPh sb="2" eb="4">
      <t>コウジョ</t>
    </rPh>
    <phoneticPr fontId="1"/>
  </si>
  <si>
    <t>合計所得が500万円以下　夫と死別または離婚</t>
    <rPh sb="0" eb="4">
      <t>ゴウケイショトク</t>
    </rPh>
    <rPh sb="8" eb="9">
      <t>マン</t>
    </rPh>
    <rPh sb="9" eb="10">
      <t>エン</t>
    </rPh>
    <rPh sb="10" eb="12">
      <t>イカ</t>
    </rPh>
    <rPh sb="13" eb="14">
      <t>オット</t>
    </rPh>
    <rPh sb="15" eb="17">
      <t>シベツ</t>
    </rPh>
    <rPh sb="20" eb="22">
      <t>リコン</t>
    </rPh>
    <phoneticPr fontId="1"/>
  </si>
  <si>
    <t>医療費合計額-保険金等で補填される金額-10万円（最高200万円）</t>
    <rPh sb="0" eb="3">
      <t>イリョウヒ</t>
    </rPh>
    <rPh sb="3" eb="6">
      <t>ゴウケイガク</t>
    </rPh>
    <rPh sb="7" eb="10">
      <t>ホケンキン</t>
    </rPh>
    <rPh sb="10" eb="11">
      <t>トウ</t>
    </rPh>
    <rPh sb="12" eb="14">
      <t>ホテン</t>
    </rPh>
    <rPh sb="17" eb="19">
      <t>キンガク</t>
    </rPh>
    <rPh sb="22" eb="24">
      <t>マンエン</t>
    </rPh>
    <rPh sb="25" eb="27">
      <t>サイコウ</t>
    </rPh>
    <rPh sb="30" eb="32">
      <t>マンエン</t>
    </rPh>
    <phoneticPr fontId="1"/>
  </si>
  <si>
    <t>一般の控除対象扶養親族</t>
    <rPh sb="0" eb="2">
      <t>イッパン</t>
    </rPh>
    <rPh sb="3" eb="7">
      <t>コウジョタイショウ</t>
    </rPh>
    <rPh sb="7" eb="11">
      <t>フヨウシンゾク</t>
    </rPh>
    <phoneticPr fontId="1"/>
  </si>
  <si>
    <t>勤労学生控除</t>
    <rPh sb="0" eb="4">
      <t>キンロウガクセイ</t>
    </rPh>
    <rPh sb="4" eb="6">
      <t>コウジョ</t>
    </rPh>
    <phoneticPr fontId="1"/>
  </si>
  <si>
    <t>合計所得が75万円以下</t>
    <rPh sb="0" eb="4">
      <t>ゴウケイショトク</t>
    </rPh>
    <rPh sb="7" eb="8">
      <t>マン</t>
    </rPh>
    <rPh sb="8" eb="9">
      <t>エン</t>
    </rPh>
    <rPh sb="9" eb="11">
      <t>イカ</t>
    </rPh>
    <phoneticPr fontId="1"/>
  </si>
  <si>
    <t>国民健康保険、国民年金、厚生年金保険、介護保険料、労働保険料等</t>
    <rPh sb="0" eb="6">
      <t>コクミンケンコウホケン</t>
    </rPh>
    <rPh sb="7" eb="11">
      <t>コクミンネンキン</t>
    </rPh>
    <rPh sb="12" eb="16">
      <t>コウセイネンキン</t>
    </rPh>
    <rPh sb="16" eb="18">
      <t>ホケン</t>
    </rPh>
    <rPh sb="19" eb="24">
      <t>カイゴホケンリョウ</t>
    </rPh>
    <rPh sb="25" eb="30">
      <t>ロウドウホケンリョウ</t>
    </rPh>
    <rPh sb="30" eb="31">
      <t>ナド</t>
    </rPh>
    <phoneticPr fontId="1"/>
  </si>
  <si>
    <t>控除額</t>
    <rPh sb="0" eb="2">
      <t>コウジョ</t>
    </rPh>
    <rPh sb="2" eb="3">
      <t>ガク</t>
    </rPh>
    <phoneticPr fontId="1"/>
  </si>
  <si>
    <t>控除の種類</t>
    <rPh sb="0" eb="2">
      <t>コウジョ</t>
    </rPh>
    <rPh sb="3" eb="5">
      <t>シュルイ</t>
    </rPh>
    <phoneticPr fontId="1"/>
  </si>
  <si>
    <t>基礎控除</t>
    <rPh sb="0" eb="4">
      <t>キソコウジョ</t>
    </rPh>
    <phoneticPr fontId="1"/>
  </si>
  <si>
    <t>所得控除</t>
    <rPh sb="0" eb="2">
      <t>ショトク</t>
    </rPh>
    <rPh sb="2" eb="4">
      <t>コウジョ</t>
    </rPh>
    <phoneticPr fontId="1"/>
  </si>
  <si>
    <t>計</t>
    <rPh sb="0" eb="1">
      <t>ケイ</t>
    </rPh>
    <phoneticPr fontId="1"/>
  </si>
  <si>
    <t>障害者控除</t>
    <rPh sb="0" eb="5">
      <t>ショウガイシャコウジョ</t>
    </rPh>
    <phoneticPr fontId="1"/>
  </si>
  <si>
    <r>
      <t>基礎控除の48万円＋給与所得控除の55万円（＝103万円）以内であれば、課税所得がない（全額控除される）ため、所得税がかからない。</t>
    </r>
    <r>
      <rPr>
        <b/>
        <sz val="12"/>
        <color theme="1"/>
        <rFont val="游ゴシック"/>
        <family val="3"/>
        <charset val="128"/>
        <scheme val="minor"/>
      </rPr>
      <t>（103万円の壁）</t>
    </r>
    <rPh sb="0" eb="4">
      <t>キソコウジョ</t>
    </rPh>
    <rPh sb="7" eb="9">
      <t>マンエン</t>
    </rPh>
    <rPh sb="10" eb="12">
      <t>キュウヨ</t>
    </rPh>
    <rPh sb="12" eb="14">
      <t>ショトク</t>
    </rPh>
    <rPh sb="14" eb="16">
      <t>コウジョ</t>
    </rPh>
    <rPh sb="19" eb="21">
      <t>マンエン</t>
    </rPh>
    <rPh sb="26" eb="28">
      <t>マンエン</t>
    </rPh>
    <rPh sb="29" eb="31">
      <t>イナイ</t>
    </rPh>
    <rPh sb="36" eb="38">
      <t>カゼイ</t>
    </rPh>
    <rPh sb="38" eb="40">
      <t>ショトク</t>
    </rPh>
    <rPh sb="44" eb="46">
      <t>ゼンガク</t>
    </rPh>
    <rPh sb="46" eb="48">
      <t>コウジョ</t>
    </rPh>
    <rPh sb="55" eb="57">
      <t>ショトク</t>
    </rPh>
    <rPh sb="57" eb="58">
      <t>ゼイ</t>
    </rPh>
    <rPh sb="69" eb="71">
      <t>マンエン</t>
    </rPh>
    <rPh sb="72" eb="73">
      <t>カベ</t>
    </rPh>
    <phoneticPr fontId="1"/>
  </si>
  <si>
    <r>
      <t>収入が106万円を超えると健康保険・厚生年金の加入義務が発生</t>
    </r>
    <r>
      <rPr>
        <b/>
        <sz val="12"/>
        <color theme="1"/>
        <rFont val="游ゴシック"/>
        <family val="3"/>
        <charset val="128"/>
        <scheme val="minor"/>
      </rPr>
      <t>（106万円の壁）</t>
    </r>
    <rPh sb="0" eb="2">
      <t>シュウニュウ</t>
    </rPh>
    <rPh sb="6" eb="7">
      <t>マン</t>
    </rPh>
    <rPh sb="7" eb="8">
      <t>エン</t>
    </rPh>
    <rPh sb="9" eb="10">
      <t>コ</t>
    </rPh>
    <rPh sb="13" eb="15">
      <t>ケンコウ</t>
    </rPh>
    <rPh sb="15" eb="17">
      <t>ホケン</t>
    </rPh>
    <rPh sb="18" eb="22">
      <t>コウセイネンキン</t>
    </rPh>
    <rPh sb="23" eb="27">
      <t>カニュウギム</t>
    </rPh>
    <rPh sb="28" eb="30">
      <t>ハッセイ</t>
    </rPh>
    <rPh sb="34" eb="36">
      <t>マンエン</t>
    </rPh>
    <rPh sb="37" eb="38">
      <t>カベ</t>
    </rPh>
    <phoneticPr fontId="1"/>
  </si>
  <si>
    <r>
      <t>収入が130万円を超えると国民健康保険や国民年金の保険料の支払いが発生</t>
    </r>
    <r>
      <rPr>
        <b/>
        <sz val="12"/>
        <color theme="1"/>
        <rFont val="游ゴシック"/>
        <family val="3"/>
        <charset val="128"/>
        <scheme val="minor"/>
      </rPr>
      <t>（130万円の壁）</t>
    </r>
    <rPh sb="0" eb="2">
      <t>シュウニュウ</t>
    </rPh>
    <rPh sb="6" eb="8">
      <t>マンエン</t>
    </rPh>
    <rPh sb="9" eb="10">
      <t>コ</t>
    </rPh>
    <rPh sb="13" eb="19">
      <t>コクミンケンコウホケン</t>
    </rPh>
    <rPh sb="20" eb="24">
      <t>コクミンネンキン</t>
    </rPh>
    <rPh sb="25" eb="28">
      <t>ホケンリョウ</t>
    </rPh>
    <rPh sb="29" eb="31">
      <t>シハラ</t>
    </rPh>
    <rPh sb="33" eb="35">
      <t>ハッセイ</t>
    </rPh>
    <rPh sb="39" eb="41">
      <t>マンエン</t>
    </rPh>
    <rPh sb="42" eb="43">
      <t>カベ</t>
    </rPh>
    <phoneticPr fontId="1"/>
  </si>
  <si>
    <r>
      <t>収入金額から所得税、住民税、社会保険料等が差し引かれたものが</t>
    </r>
    <r>
      <rPr>
        <b/>
        <sz val="12"/>
        <color theme="1"/>
        <rFont val="游ゴシック"/>
        <family val="3"/>
        <charset val="128"/>
        <scheme val="minor"/>
      </rPr>
      <t>手取り</t>
    </r>
    <r>
      <rPr>
        <sz val="12"/>
        <color theme="1"/>
        <rFont val="游ゴシック"/>
        <family val="3"/>
        <charset val="128"/>
        <scheme val="minor"/>
      </rPr>
      <t>となる。</t>
    </r>
    <rPh sb="0" eb="4">
      <t>シュウニュウキンガク</t>
    </rPh>
    <rPh sb="6" eb="9">
      <t>ショトクゼイ</t>
    </rPh>
    <rPh sb="10" eb="13">
      <t>ジュウミンゼイ</t>
    </rPh>
    <rPh sb="14" eb="19">
      <t>シャカイホケンリョウ</t>
    </rPh>
    <rPh sb="19" eb="20">
      <t>トウ</t>
    </rPh>
    <rPh sb="21" eb="22">
      <t>サ</t>
    </rPh>
    <rPh sb="23" eb="24">
      <t>ヒ</t>
    </rPh>
    <rPh sb="30" eb="32">
      <t>テド</t>
    </rPh>
    <phoneticPr fontId="1"/>
  </si>
  <si>
    <t>ゆえに、働き控えをした方が手取りが多くなるケースが生じる。</t>
    <rPh sb="4" eb="5">
      <t>ハタラ</t>
    </rPh>
    <rPh sb="6" eb="7">
      <t>ビカ</t>
    </rPh>
    <rPh sb="11" eb="12">
      <t>ホウ</t>
    </rPh>
    <rPh sb="13" eb="15">
      <t>テド</t>
    </rPh>
    <rPh sb="17" eb="18">
      <t>オオ</t>
    </rPh>
    <rPh sb="25" eb="26">
      <t>ショウ</t>
    </rPh>
    <phoneticPr fontId="1"/>
  </si>
  <si>
    <t>※補足情報</t>
    <rPh sb="1" eb="3">
      <t>ホソク</t>
    </rPh>
    <rPh sb="3" eb="5">
      <t>ジョウホウ</t>
    </rPh>
    <phoneticPr fontId="1"/>
  </si>
  <si>
    <t>※収入金額×40％-100,000円</t>
    <phoneticPr fontId="1"/>
  </si>
  <si>
    <t>※収入金額×30％+80,000円</t>
    <phoneticPr fontId="1"/>
  </si>
  <si>
    <t>※収入金額×20％+440,000円</t>
    <phoneticPr fontId="1"/>
  </si>
  <si>
    <t>収入金額×10％+1,100,000円</t>
    <phoneticPr fontId="1"/>
  </si>
  <si>
    <t>※給与等の収入金額が660万円未満の場合には、所得税法別表第五により給与所得の金額を求める</t>
    <phoneticPr fontId="1"/>
  </si>
  <si>
    <t>https://laws.e-gov.go.jp/law/340AC0000000033#Mpat_5</t>
    <phoneticPr fontId="1"/>
  </si>
  <si>
    <t>収入金額×40％-100,000円</t>
    <phoneticPr fontId="1"/>
  </si>
  <si>
    <t>収入金額×30％+80,000円</t>
    <phoneticPr fontId="1"/>
  </si>
  <si>
    <t>収入金額×20％+440,000円</t>
    <phoneticPr fontId="1"/>
  </si>
  <si>
    <t>（計算に使用する収入金額の端数処理を行う）</t>
    <rPh sb="1" eb="3">
      <t>ケイサン</t>
    </rPh>
    <rPh sb="4" eb="6">
      <t>シヨウ</t>
    </rPh>
    <rPh sb="8" eb="10">
      <t>シュウニュウ</t>
    </rPh>
    <rPh sb="10" eb="12">
      <t>キンガク</t>
    </rPh>
    <rPh sb="13" eb="17">
      <t>ハスウショリ</t>
    </rPh>
    <rPh sb="18" eb="19">
      <t>オコナ</t>
    </rPh>
    <phoneticPr fontId="1"/>
  </si>
  <si>
    <t>※給与等の収入金額が660万円未満の場合には、所得税法別表第五により給与所得の金額を求める。具体的には、計算式に使用する収入金額が4000円で割り切れるように端数処理（切り捨て）されている。</t>
    <rPh sb="46" eb="49">
      <t>グタイテキ</t>
    </rPh>
    <rPh sb="52" eb="54">
      <t>ケイサン</t>
    </rPh>
    <rPh sb="71" eb="72">
      <t>ワ</t>
    </rPh>
    <rPh sb="73" eb="74">
      <t>キ</t>
    </rPh>
    <rPh sb="79" eb="81">
      <t>ハスウ</t>
    </rPh>
    <rPh sb="81" eb="83">
      <t>ショリ</t>
    </rPh>
    <rPh sb="84" eb="85">
      <t>キ</t>
    </rPh>
    <rPh sb="86" eb="87">
      <t>ス</t>
    </rPh>
    <phoneticPr fontId="1"/>
  </si>
  <si>
    <t>（1,000円未満の端数金額は切り捨て）</t>
    <phoneticPr fontId="1"/>
  </si>
  <si>
    <t>復興特別所得税</t>
    <rPh sb="0" eb="2">
      <t>フッコウ</t>
    </rPh>
    <rPh sb="2" eb="4">
      <t>トクベツ</t>
    </rPh>
    <rPh sb="4" eb="7">
      <t>ショトクゼイ</t>
    </rPh>
    <phoneticPr fontId="1"/>
  </si>
  <si>
    <t>https://www.nta.go.jp/taxes/shiraberu/taxanswer/gensen/2507.htm</t>
    <phoneticPr fontId="1"/>
  </si>
  <si>
    <t>平成25年1月1日から令和19年12月31日までの間に生ずる所得について、復興特別所得税を併せて徴収</t>
    <phoneticPr fontId="1"/>
  </si>
  <si>
    <t>支払金額等×合計税率（％）＝源泉徴収すべき所得税および復興特別所得税の額</t>
    <phoneticPr fontId="1"/>
  </si>
  <si>
    <t>（注1）合計税率は、所得税率（％）×102.1％です。</t>
    <phoneticPr fontId="1"/>
  </si>
  <si>
    <t>所得税</t>
    <rPh sb="0" eb="3">
      <t>ショトクゼイ</t>
    </rPh>
    <phoneticPr fontId="1"/>
  </si>
  <si>
    <t>所得税 + 復興特別所得税</t>
    <rPh sb="0" eb="3">
      <t>ショトクゼイ</t>
    </rPh>
    <rPh sb="6" eb="8">
      <t>フッコウ</t>
    </rPh>
    <phoneticPr fontId="1"/>
  </si>
  <si>
    <t>控除額を差し引いた税額に102.1パーセントをかけた税額（100円未満切捨て）が、その人が1年間に納めるべき所得税および復興特別所得税の額</t>
    <phoneticPr fontId="1"/>
  </si>
  <si>
    <t>所得税＋復興特別所得税 ＝ 所得税×102.1%（100円未満切り捨て）</t>
    <rPh sb="0" eb="3">
      <t>ショトクゼイ</t>
    </rPh>
    <rPh sb="4" eb="11">
      <t>フッコウトクベツショトクゼイ</t>
    </rPh>
    <rPh sb="14" eb="17">
      <t>ショトクゼイ</t>
    </rPh>
    <rPh sb="28" eb="31">
      <t>エンミマン</t>
    </rPh>
    <rPh sb="31" eb="32">
      <t>キ</t>
    </rPh>
    <rPh sb="33" eb="34">
      <t>ス</t>
    </rPh>
    <phoneticPr fontId="1"/>
  </si>
  <si>
    <t>基礎控除の58万円＋給与所得控除の65万円（＝123万円）</t>
    <rPh sb="0" eb="4">
      <t>キソコウジョ</t>
    </rPh>
    <rPh sb="7" eb="9">
      <t>マンエン</t>
    </rPh>
    <rPh sb="10" eb="12">
      <t>キュウヨ</t>
    </rPh>
    <rPh sb="12" eb="14">
      <t>ショトク</t>
    </rPh>
    <rPh sb="14" eb="16">
      <t>コウジョ</t>
    </rPh>
    <rPh sb="19" eb="21">
      <t>マンエン</t>
    </rPh>
    <rPh sb="26" eb="28">
      <t>マンエン</t>
    </rPh>
    <phoneticPr fontId="1"/>
  </si>
  <si>
    <t>令和7年度の税制改正</t>
    <phoneticPr fontId="1"/>
  </si>
  <si>
    <t>※2024年度までの制度になります。</t>
    <rPh sb="5" eb="7">
      <t>ネンド</t>
    </rPh>
    <rPh sb="10" eb="12">
      <t>セイド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</si>
</sst>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2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3">
      <alignment vertical="center"/>
    </xf>
    <xf numFmtId="0" fontId="8" fillId="0" borderId="0" xfId="3" applyFont="1">
      <alignment vertical="center"/>
    </xf>
    <xf numFmtId="10" fontId="0" fillId="0" borderId="0" xfId="4" applyNumberFormat="1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2" xfId="4" applyFont="1" applyBorder="1" applyAlignment="1">
      <alignment horizontal="center" vertical="center"/>
    </xf>
    <xf numFmtId="9" fontId="0" fillId="0" borderId="5" xfId="4" applyFont="1" applyBorder="1" applyAlignment="1">
      <alignment horizontal="center" vertical="center"/>
    </xf>
    <xf numFmtId="9" fontId="0" fillId="0" borderId="7" xfId="4" applyFont="1" applyBorder="1" applyAlignment="1">
      <alignment horizontal="center" vertical="center"/>
    </xf>
    <xf numFmtId="5" fontId="3" fillId="0" borderId="14" xfId="0" applyNumberFormat="1" applyFont="1" applyBorder="1" applyAlignment="1">
      <alignment horizontal="right" vertical="center" indent="1"/>
    </xf>
    <xf numFmtId="5" fontId="3" fillId="0" borderId="13" xfId="0" applyNumberFormat="1" applyFont="1" applyBorder="1" applyAlignment="1">
      <alignment horizontal="right" vertical="center" indent="1"/>
    </xf>
    <xf numFmtId="5" fontId="3" fillId="0" borderId="0" xfId="0" applyNumberFormat="1" applyFont="1" applyAlignment="1">
      <alignment horizontal="right" vertical="center" inden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9" fillId="0" borderId="15" xfId="0" applyNumberFormat="1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9" fontId="9" fillId="0" borderId="0" xfId="4" applyFont="1" applyBorder="1" applyAlignment="1">
      <alignment horizontal="center" vertical="center"/>
    </xf>
    <xf numFmtId="9" fontId="9" fillId="0" borderId="15" xfId="4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5" fontId="3" fillId="0" borderId="5" xfId="0" applyNumberFormat="1" applyFont="1" applyBorder="1" applyAlignment="1">
      <alignment horizontal="right" vertical="center" indent="1"/>
    </xf>
    <xf numFmtId="176" fontId="3" fillId="0" borderId="12" xfId="0" applyNumberFormat="1" applyFont="1" applyBorder="1" applyAlignment="1">
      <alignment horizontal="right" vertical="center" indent="1"/>
    </xf>
    <xf numFmtId="176" fontId="3" fillId="0" borderId="4" xfId="0" applyNumberFormat="1" applyFont="1" applyBorder="1" applyAlignment="1">
      <alignment horizontal="right" vertical="center" indent="1"/>
    </xf>
    <xf numFmtId="9" fontId="3" fillId="0" borderId="2" xfId="4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 indent="1"/>
    </xf>
    <xf numFmtId="176" fontId="3" fillId="0" borderId="6" xfId="0" applyNumberFormat="1" applyFont="1" applyBorder="1" applyAlignment="1">
      <alignment horizontal="right" vertical="center" indent="1"/>
    </xf>
    <xf numFmtId="9" fontId="3" fillId="0" borderId="5" xfId="4" applyFont="1" applyBorder="1" applyAlignment="1">
      <alignment horizontal="center" vertical="center"/>
    </xf>
    <xf numFmtId="5" fontId="3" fillId="0" borderId="7" xfId="0" applyNumberFormat="1" applyFont="1" applyBorder="1" applyAlignment="1">
      <alignment horizontal="right" vertical="center" indent="1"/>
    </xf>
    <xf numFmtId="5" fontId="3" fillId="0" borderId="8" xfId="0" applyNumberFormat="1" applyFont="1" applyBorder="1" applyAlignment="1">
      <alignment horizontal="right" vertical="center" indent="1"/>
    </xf>
    <xf numFmtId="176" fontId="3" fillId="0" borderId="13" xfId="0" applyNumberFormat="1" applyFont="1" applyBorder="1" applyAlignment="1">
      <alignment horizontal="right" vertical="center" indent="1"/>
    </xf>
    <xf numFmtId="176" fontId="3" fillId="0" borderId="9" xfId="0" applyNumberFormat="1" applyFont="1" applyBorder="1" applyAlignment="1">
      <alignment horizontal="right" vertical="center" indent="1"/>
    </xf>
    <xf numFmtId="9" fontId="3" fillId="0" borderId="7" xfId="4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6" fillId="0" borderId="0" xfId="4" applyNumberFormat="1" applyFont="1" applyBorder="1" applyAlignment="1">
      <alignment vertical="center"/>
    </xf>
    <xf numFmtId="10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14" xfId="0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5" fillId="0" borderId="0" xfId="3" applyFill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>
      <alignment vertical="center"/>
    </xf>
  </cellXfs>
  <cellStyles count="5">
    <cellStyle name="パーセント" xfId="4" builtinId="5"/>
    <cellStyle name="ハイパーリンク" xfId="3" builtinId="8"/>
    <cellStyle name="見出し 1" xfId="2" builtinId="16"/>
    <cellStyle name="標準" xfId="0" builtinId="0"/>
    <cellStyle name="標準 2" xfId="1" xr:uid="{2B34A6CF-B9A9-4E12-93EA-53EA14284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15</xdr:row>
      <xdr:rowOff>228599</xdr:rowOff>
    </xdr:from>
    <xdr:to>
      <xdr:col>5</xdr:col>
      <xdr:colOff>1266824</xdr:colOff>
      <xdr:row>29</xdr:row>
      <xdr:rowOff>28574</xdr:rowOff>
    </xdr:to>
    <xdr:pic>
      <xdr:nvPicPr>
        <xdr:cNvPr id="2" name="図 1" descr="所得税計算の流れ">
          <a:extLst>
            <a:ext uri="{FF2B5EF4-FFF2-40B4-BE49-F238E27FC236}">
              <a16:creationId xmlns:a16="http://schemas.microsoft.com/office/drawing/2014/main" id="{152FE423-C9CC-2620-F24E-0AA7416C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4" y="4381499"/>
          <a:ext cx="6894195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a.go.jp/taxes/shiraberu/taxanswer/shotoku/1100.htm" TargetMode="External"/><Relationship Id="rId2" Type="http://schemas.openxmlformats.org/officeDocument/2006/relationships/hyperlink" Target="https://www.nta.go.jp/taxes/shiraberu/taxanswer/shotoku/2260.htm" TargetMode="External"/><Relationship Id="rId1" Type="http://schemas.openxmlformats.org/officeDocument/2006/relationships/hyperlink" Target="https://www.nta.go.jp/taxes/shiraberu/taxanswer/shotoku/1410.ht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nta.go.jp/taxes/shiraberu/taxanswer/gensen/2507.htm" TargetMode="External"/><Relationship Id="rId4" Type="http://schemas.openxmlformats.org/officeDocument/2006/relationships/hyperlink" Target="https://laws.e-gov.go.jp/law/340AC0000000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93FB-3A14-4BA5-AEF2-8B0750584DB8}">
  <dimension ref="B1:AF41"/>
  <sheetViews>
    <sheetView tabSelected="1" workbookViewId="0">
      <selection activeCell="B1" sqref="B1"/>
    </sheetView>
  </sheetViews>
  <sheetFormatPr defaultRowHeight="18.75" x14ac:dyDescent="0.4"/>
  <cols>
    <col min="1" max="1" width="5.625" customWidth="1"/>
    <col min="2" max="3" width="19" customWidth="1"/>
    <col min="4" max="4" width="30.625" customWidth="1"/>
    <col min="5" max="5" width="5.625" customWidth="1"/>
    <col min="6" max="6" width="18.125" customWidth="1"/>
    <col min="7" max="7" width="14.5" customWidth="1"/>
    <col min="8" max="8" width="41.125" customWidth="1"/>
    <col min="9" max="9" width="5.625" customWidth="1"/>
    <col min="10" max="10" width="37.25" customWidth="1"/>
    <col min="11" max="11" width="11" customWidth="1"/>
    <col min="12" max="12" width="15.625" customWidth="1"/>
    <col min="14" max="14" width="21.625" customWidth="1"/>
  </cols>
  <sheetData>
    <row r="1" spans="2:32" x14ac:dyDescent="0.4">
      <c r="B1" s="88" t="s">
        <v>122</v>
      </c>
    </row>
    <row r="2" spans="2:32" ht="25.5" thickBot="1" x14ac:dyDescent="0.45">
      <c r="B2" s="2" t="s">
        <v>19</v>
      </c>
      <c r="F2" s="2" t="s">
        <v>43</v>
      </c>
      <c r="J2" s="2" t="s">
        <v>39</v>
      </c>
      <c r="N2" s="2" t="s">
        <v>111</v>
      </c>
    </row>
    <row r="3" spans="2:32" ht="20.25" thickTop="1" x14ac:dyDescent="0.4">
      <c r="B3" s="6" t="s">
        <v>1</v>
      </c>
      <c r="F3" s="5" t="s">
        <v>46</v>
      </c>
      <c r="J3" s="5" t="s">
        <v>37</v>
      </c>
      <c r="K3" s="5"/>
      <c r="N3" s="5" t="s">
        <v>112</v>
      </c>
    </row>
    <row r="4" spans="2:32" x14ac:dyDescent="0.4">
      <c r="S4" s="57"/>
      <c r="T4" s="57"/>
      <c r="U4" s="57"/>
      <c r="Z4" s="58"/>
      <c r="AA4" s="58"/>
      <c r="AB4" s="58"/>
      <c r="AC4" s="58"/>
      <c r="AD4" s="58"/>
      <c r="AE4" s="7"/>
      <c r="AF4" s="7"/>
    </row>
    <row r="5" spans="2:32" x14ac:dyDescent="0.4">
      <c r="B5" s="73" t="s">
        <v>15</v>
      </c>
      <c r="C5" s="74"/>
      <c r="D5" s="77" t="s">
        <v>13</v>
      </c>
      <c r="F5" s="35" t="s">
        <v>44</v>
      </c>
      <c r="G5" s="35" t="s">
        <v>18</v>
      </c>
      <c r="H5" s="36" t="s">
        <v>0</v>
      </c>
      <c r="J5" s="35" t="s">
        <v>20</v>
      </c>
      <c r="K5" s="35" t="s">
        <v>21</v>
      </c>
      <c r="L5" s="36" t="s">
        <v>22</v>
      </c>
      <c r="N5" t="s">
        <v>113</v>
      </c>
      <c r="S5" s="57"/>
      <c r="T5" s="57"/>
      <c r="U5" s="57"/>
      <c r="Z5" s="58"/>
      <c r="AA5" s="58"/>
      <c r="AB5" s="58"/>
      <c r="AC5" s="58"/>
      <c r="AD5" s="58"/>
      <c r="AE5" s="7"/>
      <c r="AF5" s="7"/>
    </row>
    <row r="6" spans="2:32" x14ac:dyDescent="0.4">
      <c r="B6" s="75"/>
      <c r="C6" s="76"/>
      <c r="D6" s="78"/>
      <c r="F6" s="3" t="s">
        <v>38</v>
      </c>
      <c r="G6" s="3" t="s">
        <v>76</v>
      </c>
      <c r="H6" s="22" t="s">
        <v>45</v>
      </c>
      <c r="J6" s="3" t="s">
        <v>23</v>
      </c>
      <c r="K6" s="25">
        <v>0.05</v>
      </c>
      <c r="L6" s="22" t="s">
        <v>24</v>
      </c>
      <c r="S6" s="57"/>
      <c r="T6" s="57"/>
      <c r="U6" s="57"/>
      <c r="Z6" s="58"/>
      <c r="AA6" s="58"/>
      <c r="AB6" s="58"/>
      <c r="AC6" s="58"/>
      <c r="AD6" s="58"/>
      <c r="AE6" s="7"/>
      <c r="AF6" s="7"/>
    </row>
    <row r="7" spans="2:32" x14ac:dyDescent="0.4">
      <c r="B7" s="13"/>
      <c r="C7" s="14" t="s">
        <v>14</v>
      </c>
      <c r="D7" s="18" t="s">
        <v>2</v>
      </c>
      <c r="F7" s="8" t="s">
        <v>47</v>
      </c>
      <c r="G7" s="8" t="s">
        <v>77</v>
      </c>
      <c r="H7" s="23" t="s">
        <v>83</v>
      </c>
      <c r="J7" s="8" t="s">
        <v>25</v>
      </c>
      <c r="K7" s="26">
        <v>0.1</v>
      </c>
      <c r="L7" s="23" t="s">
        <v>26</v>
      </c>
      <c r="N7" t="s">
        <v>114</v>
      </c>
      <c r="S7" s="57"/>
      <c r="T7" s="57"/>
      <c r="U7" s="57"/>
      <c r="Z7" s="58"/>
      <c r="AA7" s="58"/>
      <c r="AB7" s="58"/>
      <c r="AC7" s="58"/>
      <c r="AD7" s="58"/>
      <c r="AE7" s="7"/>
      <c r="AF7" s="7"/>
    </row>
    <row r="8" spans="2:32" x14ac:dyDescent="0.4">
      <c r="B8" s="15" t="s">
        <v>3</v>
      </c>
      <c r="C8" s="19" t="s">
        <v>4</v>
      </c>
      <c r="D8" s="20" t="s">
        <v>105</v>
      </c>
      <c r="F8" s="8" t="s">
        <v>48</v>
      </c>
      <c r="G8" s="8" t="s">
        <v>77</v>
      </c>
      <c r="H8" s="23" t="s">
        <v>72</v>
      </c>
      <c r="J8" s="8" t="s">
        <v>27</v>
      </c>
      <c r="K8" s="26">
        <v>0.2</v>
      </c>
      <c r="L8" s="23" t="s">
        <v>28</v>
      </c>
      <c r="N8" t="s">
        <v>115</v>
      </c>
      <c r="S8" s="57"/>
      <c r="T8" s="57"/>
      <c r="U8" s="57"/>
      <c r="Z8" s="58"/>
      <c r="AA8" s="58"/>
      <c r="AB8" s="58"/>
      <c r="AC8" s="58"/>
      <c r="AD8" s="58"/>
      <c r="AE8" s="7"/>
      <c r="AF8" s="7"/>
    </row>
    <row r="9" spans="2:32" x14ac:dyDescent="0.4">
      <c r="B9" s="15" t="s">
        <v>5</v>
      </c>
      <c r="C9" s="19" t="s">
        <v>6</v>
      </c>
      <c r="D9" s="20" t="s">
        <v>106</v>
      </c>
      <c r="F9" s="8" t="s">
        <v>49</v>
      </c>
      <c r="G9" s="8" t="s">
        <v>78</v>
      </c>
      <c r="H9" s="23" t="s">
        <v>73</v>
      </c>
      <c r="J9" s="8" t="s">
        <v>29</v>
      </c>
      <c r="K9" s="26">
        <v>0.23</v>
      </c>
      <c r="L9" s="23" t="s">
        <v>30</v>
      </c>
      <c r="S9" s="57"/>
      <c r="T9" s="57"/>
      <c r="U9" s="57"/>
      <c r="Z9" s="58"/>
      <c r="AA9" s="58"/>
      <c r="AB9" s="58"/>
      <c r="AC9" s="58"/>
      <c r="AD9" s="58"/>
      <c r="AE9" s="7"/>
      <c r="AF9" s="7"/>
    </row>
    <row r="10" spans="2:32" x14ac:dyDescent="0.4">
      <c r="B10" s="15" t="s">
        <v>7</v>
      </c>
      <c r="C10" s="19" t="s">
        <v>8</v>
      </c>
      <c r="D10" s="20" t="s">
        <v>107</v>
      </c>
      <c r="F10" s="8" t="s">
        <v>84</v>
      </c>
      <c r="G10" s="8" t="s">
        <v>78</v>
      </c>
      <c r="H10" s="23" t="s">
        <v>75</v>
      </c>
      <c r="J10" s="8" t="s">
        <v>31</v>
      </c>
      <c r="K10" s="26">
        <v>0.33</v>
      </c>
      <c r="L10" s="23" t="s">
        <v>32</v>
      </c>
      <c r="N10" t="s">
        <v>118</v>
      </c>
      <c r="S10" s="57"/>
      <c r="T10" s="57"/>
      <c r="U10" s="57"/>
      <c r="Z10" s="58"/>
      <c r="AA10" s="58"/>
      <c r="AB10" s="58"/>
      <c r="AC10" s="58"/>
      <c r="AD10" s="58"/>
      <c r="AE10" s="7"/>
      <c r="AF10" s="7"/>
    </row>
    <row r="11" spans="2:32" x14ac:dyDescent="0.4">
      <c r="B11" s="15" t="s">
        <v>9</v>
      </c>
      <c r="C11" s="19" t="s">
        <v>10</v>
      </c>
      <c r="D11" s="20" t="s">
        <v>102</v>
      </c>
      <c r="F11" s="8" t="s">
        <v>74</v>
      </c>
      <c r="G11" s="8" t="s">
        <v>79</v>
      </c>
      <c r="H11" s="23" t="s">
        <v>85</v>
      </c>
      <c r="J11" s="8" t="s">
        <v>33</v>
      </c>
      <c r="K11" s="26">
        <v>0.4</v>
      </c>
      <c r="L11" s="23" t="s">
        <v>34</v>
      </c>
      <c r="S11" s="57"/>
      <c r="T11" s="57"/>
      <c r="U11" s="57"/>
      <c r="Z11" s="58"/>
      <c r="AA11" s="58"/>
      <c r="AB11" s="58"/>
      <c r="AC11" s="58"/>
      <c r="AD11" s="58"/>
      <c r="AE11" s="7"/>
      <c r="AF11" s="7"/>
    </row>
    <row r="12" spans="2:32" x14ac:dyDescent="0.4">
      <c r="B12" s="16" t="s">
        <v>11</v>
      </c>
      <c r="C12" s="17"/>
      <c r="D12" s="21" t="s">
        <v>12</v>
      </c>
      <c r="F12" s="8" t="s">
        <v>80</v>
      </c>
      <c r="G12" s="8" t="s">
        <v>78</v>
      </c>
      <c r="H12" s="23" t="s">
        <v>81</v>
      </c>
      <c r="J12" s="9" t="s">
        <v>35</v>
      </c>
      <c r="K12" s="27">
        <v>0.45</v>
      </c>
      <c r="L12" s="24" t="s">
        <v>36</v>
      </c>
      <c r="S12" s="57"/>
      <c r="T12" s="57"/>
      <c r="U12" s="57"/>
      <c r="Z12" s="58"/>
      <c r="AA12" s="58"/>
      <c r="AB12" s="58"/>
      <c r="AC12" s="58"/>
      <c r="AD12" s="58"/>
      <c r="AE12" s="7"/>
      <c r="AF12" s="7"/>
    </row>
    <row r="13" spans="2:32" ht="37.5" x14ac:dyDescent="0.4">
      <c r="B13" s="79" t="s">
        <v>103</v>
      </c>
      <c r="C13" s="79"/>
      <c r="D13" s="79"/>
      <c r="F13" s="8" t="s">
        <v>51</v>
      </c>
      <c r="G13" s="8"/>
      <c r="H13" s="59" t="s">
        <v>86</v>
      </c>
      <c r="J13" s="71" t="s">
        <v>41</v>
      </c>
      <c r="S13" s="57"/>
      <c r="T13" s="57"/>
      <c r="U13" s="57"/>
      <c r="Z13" s="58"/>
      <c r="AA13" s="58"/>
      <c r="AB13" s="58"/>
      <c r="AC13" s="58"/>
      <c r="AD13" s="58"/>
      <c r="AE13" s="7"/>
      <c r="AF13" s="7"/>
    </row>
    <row r="14" spans="2:32" ht="37.5" x14ac:dyDescent="0.4">
      <c r="B14" s="68" t="s">
        <v>104</v>
      </c>
      <c r="F14" s="8" t="s">
        <v>50</v>
      </c>
      <c r="G14" s="8"/>
      <c r="H14" s="59" t="s">
        <v>82</v>
      </c>
      <c r="S14" s="57"/>
      <c r="T14" s="57"/>
      <c r="U14" s="57"/>
      <c r="Z14" s="58"/>
      <c r="AA14" s="58"/>
      <c r="AB14" s="58"/>
      <c r="AC14" s="58"/>
      <c r="AD14" s="58"/>
      <c r="AE14" s="7"/>
      <c r="AF14" s="7"/>
    </row>
    <row r="15" spans="2:32" x14ac:dyDescent="0.4">
      <c r="F15" s="9" t="s">
        <v>52</v>
      </c>
      <c r="G15" s="9"/>
      <c r="H15" s="24"/>
      <c r="S15" s="57"/>
      <c r="T15" s="57"/>
      <c r="U15" s="57"/>
      <c r="Z15" s="58"/>
      <c r="AA15" s="58"/>
      <c r="AB15" s="58"/>
      <c r="AC15" s="58"/>
      <c r="AD15" s="58"/>
      <c r="AE15" s="7"/>
      <c r="AF15" s="7"/>
    </row>
    <row r="16" spans="2:32" x14ac:dyDescent="0.4">
      <c r="S16" s="57"/>
      <c r="T16" s="57"/>
      <c r="U16" s="57"/>
      <c r="Z16" s="58"/>
      <c r="AA16" s="58"/>
      <c r="AB16" s="58"/>
      <c r="AC16" s="58"/>
      <c r="AD16" s="58"/>
      <c r="AE16" s="7"/>
      <c r="AF16" s="7"/>
    </row>
    <row r="17" spans="19:32" x14ac:dyDescent="0.4">
      <c r="S17" s="57"/>
      <c r="T17" s="57"/>
      <c r="U17" s="57"/>
      <c r="Z17" s="58"/>
      <c r="AA17" s="58"/>
      <c r="AB17" s="58"/>
      <c r="AC17" s="58"/>
      <c r="AD17" s="58"/>
      <c r="AE17" s="7"/>
      <c r="AF17" s="7"/>
    </row>
    <row r="18" spans="19:32" x14ac:dyDescent="0.4">
      <c r="S18" s="57"/>
      <c r="T18" s="57"/>
      <c r="U18" s="57"/>
      <c r="Z18" s="58"/>
      <c r="AA18" s="58"/>
      <c r="AB18" s="58"/>
      <c r="AC18" s="58"/>
      <c r="AD18" s="58"/>
      <c r="AE18" s="7"/>
      <c r="AF18" s="7"/>
    </row>
    <row r="19" spans="19:32" x14ac:dyDescent="0.4">
      <c r="S19" s="57"/>
      <c r="T19" s="57"/>
      <c r="U19" s="57"/>
      <c r="Z19" s="58"/>
      <c r="AA19" s="58"/>
      <c r="AB19" s="58"/>
      <c r="AC19" s="58"/>
      <c r="AD19" s="58"/>
      <c r="AE19" s="7"/>
      <c r="AF19" s="7"/>
    </row>
    <row r="20" spans="19:32" x14ac:dyDescent="0.4">
      <c r="S20" s="57"/>
      <c r="T20" s="57"/>
      <c r="U20" s="57"/>
      <c r="Z20" s="58"/>
      <c r="AA20" s="58"/>
      <c r="AB20" s="58"/>
      <c r="AC20" s="58"/>
      <c r="AD20" s="58"/>
      <c r="AE20" s="7"/>
      <c r="AF20" s="7"/>
    </row>
    <row r="21" spans="19:32" x14ac:dyDescent="0.4">
      <c r="S21" s="57"/>
      <c r="T21" s="57"/>
      <c r="U21" s="57"/>
      <c r="Z21" s="58"/>
      <c r="AA21" s="58"/>
      <c r="AB21" s="58"/>
      <c r="AC21" s="58"/>
      <c r="AD21" s="58"/>
      <c r="AE21" s="7"/>
      <c r="AF21" s="7"/>
    </row>
    <row r="22" spans="19:32" x14ac:dyDescent="0.4">
      <c r="S22" s="57"/>
      <c r="T22" s="57"/>
      <c r="U22" s="57"/>
      <c r="Z22" s="58"/>
      <c r="AA22" s="58"/>
      <c r="AB22" s="58"/>
      <c r="AC22" s="58"/>
      <c r="AD22" s="58"/>
      <c r="AE22" s="7"/>
      <c r="AF22" s="7"/>
    </row>
    <row r="23" spans="19:32" x14ac:dyDescent="0.4">
      <c r="S23" s="57"/>
      <c r="T23" s="57"/>
      <c r="U23" s="57"/>
      <c r="Z23" s="58"/>
      <c r="AA23" s="58"/>
      <c r="AB23" s="58"/>
      <c r="AC23" s="58"/>
      <c r="AD23" s="58"/>
      <c r="AE23" s="7"/>
      <c r="AF23" s="7"/>
    </row>
    <row r="24" spans="19:32" x14ac:dyDescent="0.4">
      <c r="S24" s="57"/>
      <c r="T24" s="57"/>
      <c r="U24" s="57"/>
      <c r="Z24" s="58"/>
      <c r="AA24" s="58"/>
      <c r="AB24" s="58"/>
      <c r="AC24" s="58"/>
      <c r="AD24" s="58"/>
      <c r="AE24" s="7"/>
      <c r="AF24" s="7"/>
    </row>
    <row r="25" spans="19:32" x14ac:dyDescent="0.4">
      <c r="S25" s="57"/>
      <c r="T25" s="57"/>
      <c r="U25" s="57"/>
      <c r="Z25" s="58"/>
      <c r="AA25" s="58"/>
      <c r="AB25" s="58"/>
      <c r="AC25" s="58"/>
      <c r="AD25" s="58"/>
      <c r="AE25" s="7"/>
      <c r="AF25" s="7"/>
    </row>
    <row r="26" spans="19:32" x14ac:dyDescent="0.4">
      <c r="S26" s="57"/>
      <c r="T26" s="57"/>
      <c r="U26" s="57"/>
      <c r="Z26" s="58"/>
      <c r="AA26" s="58"/>
      <c r="AB26" s="58"/>
      <c r="AC26" s="58"/>
      <c r="AD26" s="58"/>
      <c r="AE26" s="7"/>
      <c r="AF26" s="7"/>
    </row>
    <row r="27" spans="19:32" x14ac:dyDescent="0.4">
      <c r="Z27" s="58"/>
      <c r="AA27" s="58"/>
      <c r="AB27" s="58"/>
      <c r="AC27" s="58"/>
      <c r="AD27" s="58"/>
      <c r="AE27" s="7"/>
      <c r="AF27" s="7"/>
    </row>
    <row r="28" spans="19:32" x14ac:dyDescent="0.4">
      <c r="Z28" s="58"/>
      <c r="AA28" s="58"/>
      <c r="AB28" s="58"/>
      <c r="AC28" s="58"/>
      <c r="AD28" s="58"/>
      <c r="AE28" s="7"/>
      <c r="AF28" s="7"/>
    </row>
    <row r="29" spans="19:32" x14ac:dyDescent="0.4">
      <c r="Z29" s="58"/>
      <c r="AA29" s="58"/>
      <c r="AB29" s="58"/>
      <c r="AC29" s="58"/>
      <c r="AD29" s="58"/>
      <c r="AE29" s="7"/>
      <c r="AF29" s="7"/>
    </row>
    <row r="30" spans="19:32" x14ac:dyDescent="0.4">
      <c r="Z30" s="58"/>
      <c r="AA30" s="58"/>
      <c r="AB30" s="58"/>
      <c r="AC30" s="58"/>
      <c r="AD30" s="58"/>
      <c r="AE30" s="7"/>
      <c r="AF30" s="7"/>
    </row>
    <row r="31" spans="19:32" x14ac:dyDescent="0.4">
      <c r="Z31" s="58"/>
      <c r="AA31" s="58"/>
      <c r="AB31" s="58"/>
      <c r="AC31" s="58"/>
      <c r="AD31" s="58"/>
      <c r="AE31" s="7"/>
      <c r="AF31" s="7"/>
    </row>
    <row r="32" spans="19:32" x14ac:dyDescent="0.4">
      <c r="Z32" s="58"/>
      <c r="AA32" s="58"/>
      <c r="AB32" s="58"/>
      <c r="AC32" s="58"/>
      <c r="AD32" s="58"/>
      <c r="AE32" s="7"/>
      <c r="AF32" s="7"/>
    </row>
    <row r="33" spans="26:32" x14ac:dyDescent="0.4">
      <c r="Z33" s="58"/>
      <c r="AA33" s="58"/>
      <c r="AB33" s="58"/>
      <c r="AC33" s="58"/>
      <c r="AD33" s="58"/>
      <c r="AE33" s="7"/>
      <c r="AF33" s="7"/>
    </row>
    <row r="34" spans="26:32" x14ac:dyDescent="0.4">
      <c r="Z34" s="58"/>
      <c r="AA34" s="58"/>
      <c r="AB34" s="58"/>
      <c r="AC34" s="58"/>
      <c r="AD34" s="58"/>
      <c r="AE34" s="7"/>
      <c r="AF34" s="7"/>
    </row>
    <row r="35" spans="26:32" x14ac:dyDescent="0.4">
      <c r="Z35" s="58"/>
      <c r="AA35" s="58"/>
      <c r="AB35" s="58"/>
      <c r="AC35" s="58"/>
      <c r="AD35" s="58"/>
      <c r="AE35" s="7"/>
      <c r="AF35" s="7"/>
    </row>
    <row r="36" spans="26:32" x14ac:dyDescent="0.4">
      <c r="Z36" s="58"/>
      <c r="AA36" s="58"/>
      <c r="AB36" s="58"/>
      <c r="AC36" s="58"/>
      <c r="AD36" s="58"/>
      <c r="AE36" s="7"/>
      <c r="AF36" s="7"/>
    </row>
    <row r="37" spans="26:32" x14ac:dyDescent="0.4">
      <c r="Z37" s="58"/>
      <c r="AA37" s="58"/>
      <c r="AB37" s="58"/>
      <c r="AC37" s="58"/>
      <c r="AD37" s="58"/>
      <c r="AE37" s="7"/>
      <c r="AF37" s="7"/>
    </row>
    <row r="38" spans="26:32" x14ac:dyDescent="0.4">
      <c r="Z38" s="58"/>
      <c r="AA38" s="58"/>
      <c r="AB38" s="58"/>
      <c r="AC38" s="58"/>
      <c r="AD38" s="58"/>
      <c r="AE38" s="7"/>
      <c r="AF38" s="7"/>
    </row>
    <row r="39" spans="26:32" x14ac:dyDescent="0.4">
      <c r="Z39" s="58"/>
      <c r="AA39" s="58"/>
      <c r="AB39" s="58"/>
      <c r="AC39" s="58"/>
      <c r="AD39" s="58"/>
      <c r="AE39" s="7"/>
      <c r="AF39" s="7"/>
    </row>
    <row r="40" spans="26:32" x14ac:dyDescent="0.4">
      <c r="Z40" s="58"/>
      <c r="AA40" s="58"/>
      <c r="AB40" s="58"/>
      <c r="AC40" s="58"/>
      <c r="AD40" s="58"/>
      <c r="AE40" s="7"/>
      <c r="AF40" s="7"/>
    </row>
    <row r="41" spans="26:32" x14ac:dyDescent="0.4">
      <c r="Z41" s="58"/>
      <c r="AA41" s="58"/>
      <c r="AB41" s="58"/>
      <c r="AC41" s="58"/>
      <c r="AD41" s="58"/>
      <c r="AE41" s="7"/>
      <c r="AF41" s="7"/>
    </row>
  </sheetData>
  <mergeCells count="3">
    <mergeCell ref="B5:C6"/>
    <mergeCell ref="D5:D6"/>
    <mergeCell ref="B13:D13"/>
  </mergeCells>
  <phoneticPr fontId="1"/>
  <hyperlinks>
    <hyperlink ref="B3" r:id="rId1" xr:uid="{F90F1868-0147-4ABF-9668-26DD03A392C1}"/>
    <hyperlink ref="J3" r:id="rId2" xr:uid="{E0AA8A7D-A38B-44BF-A089-AE7A6B86C3B6}"/>
    <hyperlink ref="F3" r:id="rId3" xr:uid="{9064037A-3223-4F54-B895-943B51BE4E89}"/>
    <hyperlink ref="B14" r:id="rId4" location="Mpat_5" xr:uid="{ABF00762-D032-4643-A058-FBA01D19EFBF}"/>
    <hyperlink ref="N3" r:id="rId5" xr:uid="{34936821-CFDB-44CC-9C73-302E0CE9AFE9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4A44-A171-4E52-B0AB-0A7ABB45A2B5}">
  <dimension ref="B1:P21"/>
  <sheetViews>
    <sheetView workbookViewId="0">
      <selection activeCell="E22" sqref="E22"/>
    </sheetView>
  </sheetViews>
  <sheetFormatPr defaultRowHeight="21" customHeight="1" x14ac:dyDescent="0.4"/>
  <cols>
    <col min="1" max="1" width="6" style="4" customWidth="1"/>
    <col min="2" max="2" width="30.625" style="4" customWidth="1"/>
    <col min="3" max="3" width="20.125" style="4" customWidth="1"/>
    <col min="4" max="4" width="8.5" style="4" customWidth="1"/>
    <col min="5" max="6" width="15.625" style="4" customWidth="1"/>
    <col min="7" max="7" width="14.75" style="4" customWidth="1"/>
    <col min="8" max="8" width="31.625" style="4" customWidth="1"/>
    <col min="9" max="9" width="5.875" style="4" customWidth="1"/>
    <col min="10" max="10" width="18.125" style="4" customWidth="1"/>
    <col min="11" max="11" width="16.375" style="4" customWidth="1"/>
    <col min="12" max="12" width="5.875" style="4" customWidth="1"/>
    <col min="13" max="14" width="15.625" style="4" customWidth="1"/>
    <col min="15" max="15" width="9" style="4"/>
    <col min="16" max="16" width="15.375" style="4" customWidth="1"/>
    <col min="17" max="16384" width="9" style="4"/>
  </cols>
  <sheetData>
    <row r="1" spans="2:16" ht="26.25" customHeight="1" x14ac:dyDescent="0.4">
      <c r="B1" s="33" t="s">
        <v>64</v>
      </c>
    </row>
    <row r="2" spans="2:16" ht="21" customHeight="1" thickBot="1" x14ac:dyDescent="0.45">
      <c r="E2" s="2" t="s">
        <v>59</v>
      </c>
      <c r="J2" s="2" t="s">
        <v>90</v>
      </c>
      <c r="M2" s="2" t="s">
        <v>39</v>
      </c>
    </row>
    <row r="3" spans="2:16" ht="21" customHeight="1" thickTop="1" thickBot="1" x14ac:dyDescent="0.45">
      <c r="C3" s="4" t="s">
        <v>55</v>
      </c>
    </row>
    <row r="4" spans="2:16" ht="21" customHeight="1" thickBot="1" x14ac:dyDescent="0.45">
      <c r="B4" s="32" t="s">
        <v>54</v>
      </c>
      <c r="C4" s="34">
        <v>4000000</v>
      </c>
      <c r="D4" s="37"/>
      <c r="E4" s="82" t="s">
        <v>40</v>
      </c>
      <c r="F4" s="83"/>
      <c r="G4" s="80" t="s">
        <v>18</v>
      </c>
      <c r="H4" s="80" t="s">
        <v>42</v>
      </c>
      <c r="I4" s="1"/>
      <c r="J4" s="60" t="s">
        <v>88</v>
      </c>
      <c r="K4" s="63" t="s">
        <v>87</v>
      </c>
      <c r="L4" s="1"/>
      <c r="M4" s="82" t="s">
        <v>20</v>
      </c>
      <c r="N4" s="83"/>
      <c r="O4" s="82" t="s">
        <v>21</v>
      </c>
      <c r="P4" s="80" t="s">
        <v>22</v>
      </c>
    </row>
    <row r="5" spans="2:16" ht="21" customHeight="1" thickBot="1" x14ac:dyDescent="0.45">
      <c r="B5" s="31"/>
      <c r="E5" s="40" t="s">
        <v>16</v>
      </c>
      <c r="F5" s="41" t="s">
        <v>17</v>
      </c>
      <c r="G5" s="81"/>
      <c r="H5" s="81"/>
      <c r="I5" s="1"/>
      <c r="J5" s="61" t="s">
        <v>89</v>
      </c>
      <c r="K5" s="65">
        <v>480000</v>
      </c>
      <c r="L5" s="1"/>
      <c r="M5" s="40" t="s">
        <v>16</v>
      </c>
      <c r="N5" s="41" t="s">
        <v>17</v>
      </c>
      <c r="O5" s="84"/>
      <c r="P5" s="81"/>
    </row>
    <row r="6" spans="2:16" ht="21" customHeight="1" thickBot="1" x14ac:dyDescent="0.45">
      <c r="B6" s="32" t="s">
        <v>59</v>
      </c>
      <c r="C6" s="34"/>
      <c r="D6" s="37"/>
      <c r="E6" s="42">
        <v>0</v>
      </c>
      <c r="F6" s="30">
        <v>1625000</v>
      </c>
      <c r="G6" s="28">
        <v>550000</v>
      </c>
      <c r="H6" s="10" t="s">
        <v>2</v>
      </c>
      <c r="I6" s="1"/>
      <c r="J6" s="61" t="s">
        <v>92</v>
      </c>
      <c r="K6" s="65">
        <v>270000</v>
      </c>
      <c r="L6" s="1"/>
      <c r="M6" s="43">
        <v>0</v>
      </c>
      <c r="N6" s="44">
        <v>1949000</v>
      </c>
      <c r="O6" s="45">
        <v>0.05</v>
      </c>
      <c r="P6" s="43">
        <v>0</v>
      </c>
    </row>
    <row r="7" spans="2:16" ht="21" customHeight="1" thickBot="1" x14ac:dyDescent="0.45">
      <c r="B7" s="31"/>
      <c r="E7" s="42">
        <v>1625001</v>
      </c>
      <c r="F7" s="30">
        <v>1800000</v>
      </c>
      <c r="G7" s="28">
        <f>$C$4*40%-100000</f>
        <v>1500000</v>
      </c>
      <c r="H7" s="11" t="s">
        <v>105</v>
      </c>
      <c r="I7" s="1"/>
      <c r="J7" s="61"/>
      <c r="K7" s="65"/>
      <c r="L7" s="1"/>
      <c r="M7" s="46">
        <v>1950000</v>
      </c>
      <c r="N7" s="47">
        <v>3299000</v>
      </c>
      <c r="O7" s="48">
        <v>0.1</v>
      </c>
      <c r="P7" s="46">
        <v>97500</v>
      </c>
    </row>
    <row r="8" spans="2:16" ht="21" customHeight="1" thickBot="1" x14ac:dyDescent="0.45">
      <c r="B8" s="32" t="s">
        <v>58</v>
      </c>
      <c r="C8" s="34"/>
      <c r="D8" s="37"/>
      <c r="E8" s="42">
        <v>1800001</v>
      </c>
      <c r="F8" s="30">
        <v>3600000</v>
      </c>
      <c r="G8" s="28">
        <f>$C$4*30%+80000</f>
        <v>1280000</v>
      </c>
      <c r="H8" s="11" t="s">
        <v>106</v>
      </c>
      <c r="I8" s="1"/>
      <c r="J8" s="61"/>
      <c r="K8" s="65"/>
      <c r="L8" s="1"/>
      <c r="M8" s="46">
        <v>3300000</v>
      </c>
      <c r="N8" s="47">
        <v>6949000</v>
      </c>
      <c r="O8" s="48">
        <v>0.2</v>
      </c>
      <c r="P8" s="46">
        <v>427500</v>
      </c>
    </row>
    <row r="9" spans="2:16" ht="21" customHeight="1" thickBot="1" x14ac:dyDescent="0.45">
      <c r="B9" s="31"/>
      <c r="E9" s="42">
        <v>3600001</v>
      </c>
      <c r="F9" s="30">
        <v>6600000</v>
      </c>
      <c r="G9" s="28">
        <f>$C$4*20%+440000</f>
        <v>1240000</v>
      </c>
      <c r="H9" s="11" t="s">
        <v>107</v>
      </c>
      <c r="I9" s="1"/>
      <c r="J9" s="61"/>
      <c r="K9" s="65"/>
      <c r="L9" s="1"/>
      <c r="M9" s="46">
        <v>6950000</v>
      </c>
      <c r="N9" s="47">
        <v>8999000</v>
      </c>
      <c r="O9" s="48">
        <v>0.23</v>
      </c>
      <c r="P9" s="46">
        <v>636000</v>
      </c>
    </row>
    <row r="10" spans="2:16" ht="21" customHeight="1" thickBot="1" x14ac:dyDescent="0.45">
      <c r="B10" s="32" t="s">
        <v>43</v>
      </c>
      <c r="C10" s="34"/>
      <c r="D10" s="38"/>
      <c r="E10" s="42">
        <v>6600001</v>
      </c>
      <c r="F10" s="30">
        <v>8500000</v>
      </c>
      <c r="G10" s="28">
        <f>$C$4*10%+1100000</f>
        <v>1500000</v>
      </c>
      <c r="H10" s="11" t="s">
        <v>102</v>
      </c>
      <c r="I10" s="1"/>
      <c r="J10" s="61"/>
      <c r="K10" s="65"/>
      <c r="L10" s="1"/>
      <c r="M10" s="46">
        <v>9000000</v>
      </c>
      <c r="N10" s="47">
        <v>17999000</v>
      </c>
      <c r="O10" s="48">
        <v>0.33</v>
      </c>
      <c r="P10" s="46">
        <v>1536000</v>
      </c>
    </row>
    <row r="11" spans="2:16" ht="21" customHeight="1" thickBot="1" x14ac:dyDescent="0.45">
      <c r="B11" s="72"/>
      <c r="E11" s="49">
        <v>8500001</v>
      </c>
      <c r="F11" s="50"/>
      <c r="G11" s="29">
        <v>1950000</v>
      </c>
      <c r="H11" s="12" t="s">
        <v>12</v>
      </c>
      <c r="I11" s="1"/>
      <c r="J11" s="64"/>
      <c r="K11" s="66"/>
      <c r="L11" s="1"/>
      <c r="M11" s="46">
        <v>18000000</v>
      </c>
      <c r="N11" s="47">
        <v>39999000</v>
      </c>
      <c r="O11" s="48">
        <v>0.4</v>
      </c>
      <c r="P11" s="46">
        <v>2796000</v>
      </c>
    </row>
    <row r="12" spans="2:16" ht="21" customHeight="1" thickTop="1" thickBot="1" x14ac:dyDescent="0.45">
      <c r="B12" s="32" t="s">
        <v>57</v>
      </c>
      <c r="C12" s="34"/>
      <c r="D12" s="37"/>
      <c r="E12" s="69"/>
      <c r="F12" s="69"/>
      <c r="G12" s="69"/>
      <c r="H12" s="69"/>
      <c r="I12" s="1"/>
      <c r="J12" s="62" t="s">
        <v>91</v>
      </c>
      <c r="K12" s="67">
        <f>SUM(K5:K11)</f>
        <v>750000</v>
      </c>
      <c r="L12" s="1"/>
      <c r="M12" s="51">
        <v>40000000</v>
      </c>
      <c r="N12" s="52"/>
      <c r="O12" s="53">
        <v>0.45</v>
      </c>
      <c r="P12" s="51">
        <v>4796000</v>
      </c>
    </row>
    <row r="13" spans="2:16" ht="21" customHeight="1" thickBot="1" x14ac:dyDescent="0.45">
      <c r="B13" s="72"/>
      <c r="E13" s="70"/>
      <c r="F13" s="70"/>
      <c r="G13" s="70"/>
      <c r="H13" s="70"/>
    </row>
    <row r="14" spans="2:16" ht="21" customHeight="1" thickBot="1" x14ac:dyDescent="0.45">
      <c r="B14" s="32" t="s">
        <v>56</v>
      </c>
      <c r="C14" s="34"/>
      <c r="D14" s="37"/>
      <c r="M14"/>
      <c r="N14"/>
    </row>
    <row r="15" spans="2:16" ht="21" customHeight="1" thickBot="1" x14ac:dyDescent="0.45">
      <c r="B15" s="31"/>
      <c r="M15"/>
      <c r="N15"/>
    </row>
    <row r="16" spans="2:16" ht="21" customHeight="1" thickBot="1" x14ac:dyDescent="0.45">
      <c r="B16" s="32" t="s">
        <v>53</v>
      </c>
      <c r="C16" s="39"/>
      <c r="M16"/>
      <c r="N16"/>
    </row>
    <row r="17" spans="2:14" ht="21" customHeight="1" thickBot="1" x14ac:dyDescent="0.45">
      <c r="B17" s="31"/>
      <c r="M17"/>
      <c r="N17"/>
    </row>
    <row r="18" spans="2:14" ht="21" customHeight="1" thickBot="1" x14ac:dyDescent="0.45">
      <c r="B18" s="32" t="s">
        <v>39</v>
      </c>
      <c r="C18" s="34"/>
      <c r="N18"/>
    </row>
    <row r="19" spans="2:14" ht="21" customHeight="1" thickBot="1" x14ac:dyDescent="0.45">
      <c r="B19" s="31"/>
      <c r="M19"/>
      <c r="N19"/>
    </row>
    <row r="20" spans="2:14" ht="21" customHeight="1" thickBot="1" x14ac:dyDescent="0.45">
      <c r="B20" s="32" t="s">
        <v>117</v>
      </c>
      <c r="C20" s="34"/>
      <c r="M20"/>
      <c r="N20"/>
    </row>
    <row r="21" spans="2:14" ht="21" customHeight="1" x14ac:dyDescent="0.4">
      <c r="M21"/>
      <c r="N21"/>
    </row>
  </sheetData>
  <mergeCells count="6">
    <mergeCell ref="P4:P5"/>
    <mergeCell ref="H4:H5"/>
    <mergeCell ref="E4:F4"/>
    <mergeCell ref="G4:G5"/>
    <mergeCell ref="M4:N4"/>
    <mergeCell ref="O4:O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00FE-B107-4265-B960-2F766686B4CB}">
  <dimension ref="B1:S32"/>
  <sheetViews>
    <sheetView workbookViewId="0">
      <selection activeCell="B1" sqref="B1"/>
    </sheetView>
  </sheetViews>
  <sheetFormatPr defaultRowHeight="21" customHeight="1" x14ac:dyDescent="0.4"/>
  <cols>
    <col min="1" max="1" width="6" style="4" customWidth="1"/>
    <col min="2" max="2" width="30.625" style="4" customWidth="1"/>
    <col min="3" max="3" width="20.125" style="4" customWidth="1"/>
    <col min="4" max="4" width="4.75" style="4" customWidth="1"/>
    <col min="5" max="5" width="40.375" style="4" customWidth="1"/>
    <col min="6" max="6" width="14.375" style="4" customWidth="1"/>
    <col min="7" max="7" width="4.75" style="4" customWidth="1"/>
    <col min="8" max="9" width="15.625" style="4" customWidth="1"/>
    <col min="10" max="10" width="14.75" style="4" customWidth="1"/>
    <col min="11" max="11" width="31.625" style="4" customWidth="1"/>
    <col min="12" max="12" width="5.875" style="4" customWidth="1"/>
    <col min="13" max="13" width="18.125" style="4" customWidth="1"/>
    <col min="14" max="14" width="16.375" style="4" customWidth="1"/>
    <col min="15" max="15" width="5.875" style="4" customWidth="1"/>
    <col min="16" max="17" width="15.625" style="4" customWidth="1"/>
    <col min="18" max="18" width="9" style="4"/>
    <col min="19" max="19" width="15.375" style="4" customWidth="1"/>
    <col min="20" max="16384" width="9" style="4"/>
  </cols>
  <sheetData>
    <row r="1" spans="2:19" ht="26.25" customHeight="1" x14ac:dyDescent="0.4">
      <c r="B1" s="33" t="s">
        <v>63</v>
      </c>
    </row>
    <row r="2" spans="2:19" ht="21" customHeight="1" thickBot="1" x14ac:dyDescent="0.45">
      <c r="B2" s="31"/>
      <c r="H2" s="2" t="s">
        <v>59</v>
      </c>
      <c r="M2" s="2" t="s">
        <v>90</v>
      </c>
      <c r="P2" s="2" t="s">
        <v>39</v>
      </c>
    </row>
    <row r="3" spans="2:19" ht="21" customHeight="1" thickTop="1" thickBot="1" x14ac:dyDescent="0.45">
      <c r="C3" s="4" t="s">
        <v>55</v>
      </c>
    </row>
    <row r="4" spans="2:19" ht="21" customHeight="1" thickBot="1" x14ac:dyDescent="0.45">
      <c r="B4" s="32" t="s">
        <v>54</v>
      </c>
      <c r="C4" s="34">
        <v>4000000</v>
      </c>
      <c r="D4" s="37"/>
      <c r="E4" s="4" t="s">
        <v>65</v>
      </c>
      <c r="G4" s="54"/>
      <c r="H4" s="82" t="s">
        <v>40</v>
      </c>
      <c r="I4" s="83"/>
      <c r="J4" s="80" t="s">
        <v>18</v>
      </c>
      <c r="K4" s="80" t="s">
        <v>42</v>
      </c>
      <c r="L4" s="1"/>
      <c r="M4" s="60" t="s">
        <v>88</v>
      </c>
      <c r="N4" s="63" t="s">
        <v>87</v>
      </c>
      <c r="O4" s="1"/>
      <c r="P4" s="82" t="s">
        <v>20</v>
      </c>
      <c r="Q4" s="83"/>
      <c r="R4" s="82" t="s">
        <v>21</v>
      </c>
      <c r="S4" s="80" t="s">
        <v>22</v>
      </c>
    </row>
    <row r="5" spans="2:19" ht="21" customHeight="1" thickBot="1" x14ac:dyDescent="0.45">
      <c r="B5" s="31"/>
      <c r="E5" s="4" t="s">
        <v>108</v>
      </c>
      <c r="F5" s="54">
        <f>IF(AND($C$4&gt;=$H$7,$C$4&lt;=$I$9),ROUNDDOWN($C$4/4,-3)*4,$C$4)</f>
        <v>4000000</v>
      </c>
      <c r="H5" s="40" t="s">
        <v>16</v>
      </c>
      <c r="I5" s="41" t="s">
        <v>17</v>
      </c>
      <c r="J5" s="81"/>
      <c r="K5" s="81"/>
      <c r="L5" s="1"/>
      <c r="M5" s="61" t="s">
        <v>89</v>
      </c>
      <c r="N5" s="65">
        <v>480000</v>
      </c>
      <c r="O5" s="1"/>
      <c r="P5" s="40" t="s">
        <v>16</v>
      </c>
      <c r="Q5" s="41" t="s">
        <v>17</v>
      </c>
      <c r="R5" s="84"/>
      <c r="S5" s="81"/>
    </row>
    <row r="6" spans="2:19" ht="21" customHeight="1" thickBot="1" x14ac:dyDescent="0.45">
      <c r="B6" s="32" t="s">
        <v>59</v>
      </c>
      <c r="C6" s="34">
        <f>$F$8</f>
        <v>1240000</v>
      </c>
      <c r="D6" s="37"/>
      <c r="E6" s="4" t="s">
        <v>68</v>
      </c>
      <c r="F6" s="19">
        <f>MATCH($F$5,$H$6:$H$11,1)</f>
        <v>4</v>
      </c>
      <c r="G6" s="54"/>
      <c r="H6" s="42">
        <v>0</v>
      </c>
      <c r="I6" s="30">
        <v>1625000</v>
      </c>
      <c r="J6" s="28">
        <v>550000</v>
      </c>
      <c r="K6" s="10" t="s">
        <v>2</v>
      </c>
      <c r="L6" s="1"/>
      <c r="M6" s="61" t="s">
        <v>92</v>
      </c>
      <c r="N6" s="65">
        <v>270000</v>
      </c>
      <c r="O6" s="1"/>
      <c r="P6" s="43">
        <v>0</v>
      </c>
      <c r="Q6" s="44">
        <v>1949000</v>
      </c>
      <c r="R6" s="45">
        <v>0.05</v>
      </c>
      <c r="S6" s="43">
        <v>0</v>
      </c>
    </row>
    <row r="7" spans="2:19" ht="21" customHeight="1" thickBot="1" x14ac:dyDescent="0.45">
      <c r="B7" s="31"/>
      <c r="E7" s="4" t="s">
        <v>60</v>
      </c>
      <c r="F7" s="54">
        <f>INDEX($J$6:$J$11,$F$6)</f>
        <v>1240000</v>
      </c>
      <c r="H7" s="42">
        <v>1625001</v>
      </c>
      <c r="I7" s="30">
        <v>1800000</v>
      </c>
      <c r="J7" s="28">
        <f>$F$5*40%-100000</f>
        <v>1500000</v>
      </c>
      <c r="K7" s="11" t="s">
        <v>99</v>
      </c>
      <c r="L7" s="1"/>
      <c r="M7" s="61"/>
      <c r="N7" s="65"/>
      <c r="O7" s="1"/>
      <c r="P7" s="46">
        <v>1950000</v>
      </c>
      <c r="Q7" s="47">
        <v>3299000</v>
      </c>
      <c r="R7" s="48">
        <v>0.1</v>
      </c>
      <c r="S7" s="46">
        <v>97500</v>
      </c>
    </row>
    <row r="8" spans="2:19" ht="21" customHeight="1" thickBot="1" x14ac:dyDescent="0.45">
      <c r="B8" s="32" t="s">
        <v>58</v>
      </c>
      <c r="C8" s="34">
        <f>$F$5-$C$6</f>
        <v>2760000</v>
      </c>
      <c r="D8" s="37"/>
      <c r="E8" s="56" t="s">
        <v>71</v>
      </c>
      <c r="F8" s="54">
        <f>IF($F$5-$F$7&gt;0,$F$7,$F$5)</f>
        <v>1240000</v>
      </c>
      <c r="G8" s="54"/>
      <c r="H8" s="42">
        <v>1800001</v>
      </c>
      <c r="I8" s="30">
        <v>3600000</v>
      </c>
      <c r="J8" s="28">
        <f>$F$5*30%+80000</f>
        <v>1280000</v>
      </c>
      <c r="K8" s="11" t="s">
        <v>100</v>
      </c>
      <c r="L8" s="1"/>
      <c r="M8" s="61"/>
      <c r="N8" s="65"/>
      <c r="O8" s="1"/>
      <c r="P8" s="46">
        <v>3300000</v>
      </c>
      <c r="Q8" s="47">
        <v>6949000</v>
      </c>
      <c r="R8" s="48">
        <v>0.2</v>
      </c>
      <c r="S8" s="46">
        <v>427500</v>
      </c>
    </row>
    <row r="9" spans="2:19" ht="21" customHeight="1" thickBot="1" x14ac:dyDescent="0.45">
      <c r="B9" s="31"/>
      <c r="H9" s="42">
        <v>3600001</v>
      </c>
      <c r="I9" s="30">
        <v>6600000</v>
      </c>
      <c r="J9" s="28">
        <f>$F$5*20%+440000</f>
        <v>1240000</v>
      </c>
      <c r="K9" s="11" t="s">
        <v>101</v>
      </c>
      <c r="L9" s="1"/>
      <c r="M9" s="61"/>
      <c r="N9" s="65"/>
      <c r="O9" s="1"/>
      <c r="P9" s="46">
        <v>6950000</v>
      </c>
      <c r="Q9" s="47">
        <v>8999000</v>
      </c>
      <c r="R9" s="48">
        <v>0.23</v>
      </c>
      <c r="S9" s="46">
        <v>636000</v>
      </c>
    </row>
    <row r="10" spans="2:19" ht="21" customHeight="1" thickBot="1" x14ac:dyDescent="0.45">
      <c r="B10" s="32" t="s">
        <v>43</v>
      </c>
      <c r="C10" s="34">
        <f>$N$12</f>
        <v>750000</v>
      </c>
      <c r="D10" s="38"/>
      <c r="E10" s="4" t="s">
        <v>66</v>
      </c>
      <c r="G10" s="55"/>
      <c r="H10" s="42">
        <v>6600001</v>
      </c>
      <c r="I10" s="30">
        <v>8500000</v>
      </c>
      <c r="J10" s="28">
        <f>ROUNDDOWN($C$4*10%,0)+1100000</f>
        <v>1500000</v>
      </c>
      <c r="K10" s="11" t="s">
        <v>102</v>
      </c>
      <c r="L10" s="1"/>
      <c r="M10" s="61"/>
      <c r="N10" s="65"/>
      <c r="O10" s="1"/>
      <c r="P10" s="46">
        <v>9000000</v>
      </c>
      <c r="Q10" s="47">
        <v>17999000</v>
      </c>
      <c r="R10" s="48">
        <v>0.33</v>
      </c>
      <c r="S10" s="46">
        <v>1536000</v>
      </c>
    </row>
    <row r="11" spans="2:19" ht="21" customHeight="1" thickBot="1" x14ac:dyDescent="0.45">
      <c r="B11" s="72"/>
      <c r="E11" s="87" t="s">
        <v>61</v>
      </c>
      <c r="F11" s="54">
        <f>IF($C$8-$C$10&lt;=0,0,$C$8-$C$10)</f>
        <v>2010000</v>
      </c>
      <c r="H11" s="49">
        <v>8500001</v>
      </c>
      <c r="I11" s="50"/>
      <c r="J11" s="29">
        <v>1950000</v>
      </c>
      <c r="K11" s="12" t="s">
        <v>12</v>
      </c>
      <c r="L11" s="1"/>
      <c r="M11" s="64"/>
      <c r="N11" s="66"/>
      <c r="O11" s="1"/>
      <c r="P11" s="46">
        <v>18000000</v>
      </c>
      <c r="Q11" s="47">
        <v>39999000</v>
      </c>
      <c r="R11" s="48">
        <v>0.4</v>
      </c>
      <c r="S11" s="46">
        <v>2796000</v>
      </c>
    </row>
    <row r="12" spans="2:19" ht="21" customHeight="1" thickTop="1" thickBot="1" x14ac:dyDescent="0.45">
      <c r="B12" s="32" t="s">
        <v>57</v>
      </c>
      <c r="C12" s="34">
        <f>$F$13</f>
        <v>2010000</v>
      </c>
      <c r="D12" s="37"/>
      <c r="E12" s="87"/>
      <c r="G12" s="54"/>
      <c r="H12" s="85" t="s">
        <v>109</v>
      </c>
      <c r="I12" s="85"/>
      <c r="J12" s="85"/>
      <c r="K12" s="85"/>
      <c r="L12" s="1"/>
      <c r="M12" s="62" t="s">
        <v>91</v>
      </c>
      <c r="N12" s="67">
        <f>SUM($N$5:$N$11)</f>
        <v>750000</v>
      </c>
      <c r="O12" s="1"/>
      <c r="P12" s="51">
        <v>40000000</v>
      </c>
      <c r="Q12" s="52"/>
      <c r="R12" s="53">
        <v>0.45</v>
      </c>
      <c r="S12" s="51">
        <v>4796000</v>
      </c>
    </row>
    <row r="13" spans="2:19" ht="21" customHeight="1" thickBot="1" x14ac:dyDescent="0.45">
      <c r="B13" s="72"/>
      <c r="E13" t="s">
        <v>110</v>
      </c>
      <c r="F13" s="54">
        <f>ROUNDDOWN($F$11,-3)</f>
        <v>2010000</v>
      </c>
      <c r="H13" s="86"/>
      <c r="I13" s="86"/>
      <c r="J13" s="86"/>
      <c r="K13" s="86"/>
    </row>
    <row r="14" spans="2:19" ht="21" customHeight="1" thickBot="1" x14ac:dyDescent="0.45">
      <c r="B14" s="32" t="s">
        <v>56</v>
      </c>
      <c r="C14" s="34">
        <f>$F$17</f>
        <v>97500</v>
      </c>
      <c r="D14" s="37"/>
      <c r="G14" s="54"/>
      <c r="H14" s="86"/>
      <c r="I14" s="86"/>
      <c r="J14" s="86"/>
      <c r="K14" s="86"/>
      <c r="P14"/>
      <c r="Q14"/>
    </row>
    <row r="15" spans="2:19" ht="21" customHeight="1" thickBot="1" x14ac:dyDescent="0.45">
      <c r="B15" s="31"/>
      <c r="E15" s="4" t="s">
        <v>67</v>
      </c>
      <c r="P15"/>
      <c r="Q15"/>
    </row>
    <row r="16" spans="2:19" ht="21" customHeight="1" thickBot="1" x14ac:dyDescent="0.45">
      <c r="B16" s="32" t="s">
        <v>53</v>
      </c>
      <c r="C16" s="39">
        <f>$F$18</f>
        <v>0.1</v>
      </c>
      <c r="E16" s="4" t="s">
        <v>69</v>
      </c>
      <c r="F16" s="19">
        <f>MATCH($C$12,$P$6:$P$12,1)</f>
        <v>2</v>
      </c>
      <c r="P16"/>
      <c r="Q16"/>
    </row>
    <row r="17" spans="2:17" ht="21" customHeight="1" thickBot="1" x14ac:dyDescent="0.45">
      <c r="B17" s="31"/>
      <c r="E17" s="4" t="s">
        <v>60</v>
      </c>
      <c r="F17" s="54">
        <f>INDEX($S$6:$S$12,$F$16)</f>
        <v>97500</v>
      </c>
      <c r="P17"/>
      <c r="Q17"/>
    </row>
    <row r="18" spans="2:17" ht="21" customHeight="1" thickBot="1" x14ac:dyDescent="0.45">
      <c r="B18" s="32" t="s">
        <v>116</v>
      </c>
      <c r="C18" s="34">
        <f>$C$12*$C$16-$C$14</f>
        <v>103500</v>
      </c>
      <c r="E18" s="4" t="s">
        <v>62</v>
      </c>
      <c r="F18" s="55">
        <f>INDEX($R$6:$R$12,$F$16)</f>
        <v>0.1</v>
      </c>
      <c r="Q18"/>
    </row>
    <row r="19" spans="2:17" ht="21" customHeight="1" thickBot="1" x14ac:dyDescent="0.45">
      <c r="B19" s="31"/>
      <c r="P19"/>
      <c r="Q19"/>
    </row>
    <row r="20" spans="2:17" ht="21" customHeight="1" thickBot="1" x14ac:dyDescent="0.45">
      <c r="B20" s="32" t="s">
        <v>117</v>
      </c>
      <c r="C20" s="34">
        <f>ROUNDDOWN($C$18*102.1%,-2)</f>
        <v>105600</v>
      </c>
      <c r="E20" s="4" t="s">
        <v>119</v>
      </c>
      <c r="P20"/>
      <c r="Q20"/>
    </row>
    <row r="21" spans="2:17" ht="21" customHeight="1" x14ac:dyDescent="0.4">
      <c r="B21" s="31"/>
      <c r="P21"/>
      <c r="Q21"/>
    </row>
    <row r="22" spans="2:17" ht="21" customHeight="1" x14ac:dyDescent="0.4">
      <c r="B22" s="31"/>
      <c r="C22" s="31"/>
      <c r="P22"/>
      <c r="Q22"/>
    </row>
    <row r="23" spans="2:17" ht="21" customHeight="1" x14ac:dyDescent="0.4">
      <c r="B23" s="31" t="s">
        <v>98</v>
      </c>
      <c r="P23"/>
      <c r="Q23"/>
    </row>
    <row r="24" spans="2:17" ht="21" customHeight="1" x14ac:dyDescent="0.4">
      <c r="B24" s="1" t="s">
        <v>93</v>
      </c>
      <c r="P24"/>
      <c r="Q24"/>
    </row>
    <row r="25" spans="2:17" ht="21" customHeight="1" x14ac:dyDescent="0.4">
      <c r="B25" s="1" t="s">
        <v>96</v>
      </c>
    </row>
    <row r="26" spans="2:17" ht="21" customHeight="1" x14ac:dyDescent="0.4">
      <c r="B26" s="1" t="s">
        <v>70</v>
      </c>
    </row>
    <row r="27" spans="2:17" ht="21" customHeight="1" x14ac:dyDescent="0.4">
      <c r="B27" s="1" t="s">
        <v>94</v>
      </c>
    </row>
    <row r="28" spans="2:17" ht="21" customHeight="1" x14ac:dyDescent="0.4">
      <c r="B28" s="1" t="s">
        <v>95</v>
      </c>
    </row>
    <row r="29" spans="2:17" ht="21" customHeight="1" x14ac:dyDescent="0.4">
      <c r="B29" s="1" t="s">
        <v>97</v>
      </c>
    </row>
    <row r="31" spans="2:17" ht="21" customHeight="1" x14ac:dyDescent="0.4">
      <c r="B31" s="1" t="s">
        <v>121</v>
      </c>
    </row>
    <row r="32" spans="2:17" ht="21" customHeight="1" x14ac:dyDescent="0.4">
      <c r="B32" s="1" t="s">
        <v>120</v>
      </c>
    </row>
  </sheetData>
  <mergeCells count="8">
    <mergeCell ref="R4:R5"/>
    <mergeCell ref="S4:S5"/>
    <mergeCell ref="H12:K14"/>
    <mergeCell ref="E11:E12"/>
    <mergeCell ref="H4:I4"/>
    <mergeCell ref="J4:J5"/>
    <mergeCell ref="K4:K5"/>
    <mergeCell ref="P4:Q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概要</vt:lpstr>
      <vt:lpstr>演習</vt:lpstr>
      <vt:lpstr>解答例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2024-05-20T01:22:25Z</dcterms:created>
  <dcterms:modified xsi:type="dcterms:W3CDTF">2025-05-20T04:28:37Z</dcterms:modified>
</cp:coreProperties>
</file>